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80" windowWidth="12960" windowHeight="5835"/>
  </bookViews>
  <sheets>
    <sheet name="Лист1" sheetId="1" r:id="rId1"/>
  </sheets>
  <definedNames>
    <definedName name="Print_Titles" localSheetId="0">Лист1!$6:$8</definedName>
    <definedName name="_xlnm.Print_Titles" localSheetId="0">Лист1!$6:$8</definedName>
    <definedName name="_xlnm.Print_Area" localSheetId="0">Лист1!$A$1:$U$91</definedName>
  </definedNames>
  <calcPr calcId="125725"/>
</workbook>
</file>

<file path=xl/calcChain.xml><?xml version="1.0" encoding="utf-8"?>
<calcChain xmlns="http://schemas.openxmlformats.org/spreadsheetml/2006/main">
  <c r="T80" i="1"/>
  <c r="T67" l="1"/>
  <c r="T66"/>
  <c r="T65"/>
  <c r="T64"/>
  <c r="T63"/>
  <c r="T62"/>
  <c r="T61"/>
  <c r="T56"/>
  <c r="T53"/>
  <c r="T52" l="1"/>
  <c r="T49"/>
  <c r="B34" l="1"/>
  <c r="J33" l="1"/>
  <c r="K33"/>
  <c r="B33" l="1"/>
  <c r="C36"/>
  <c r="C33" s="1"/>
  <c r="C37" l="1"/>
  <c r="B37"/>
  <c r="T15" l="1"/>
  <c r="T76" l="1"/>
  <c r="T77"/>
  <c r="T59"/>
  <c r="T58"/>
  <c r="J84" l="1"/>
  <c r="K84"/>
  <c r="T30"/>
  <c r="T26" l="1"/>
  <c r="T60" l="1"/>
  <c r="T78" l="1"/>
  <c r="T69" l="1"/>
  <c r="T57"/>
  <c r="T47"/>
  <c r="T45" l="1"/>
  <c r="T37" l="1"/>
  <c r="T22"/>
  <c r="T14"/>
  <c r="T12"/>
  <c r="T10"/>
  <c r="E30" l="1"/>
  <c r="D30"/>
  <c r="T41" l="1"/>
  <c r="O15"/>
  <c r="D18"/>
  <c r="E19"/>
  <c r="D19"/>
  <c r="E20"/>
  <c r="D20"/>
  <c r="E21"/>
  <c r="D21"/>
  <c r="E26"/>
  <c r="D26"/>
  <c r="E36"/>
  <c r="F37"/>
  <c r="G37"/>
  <c r="D38"/>
  <c r="E39"/>
  <c r="D39"/>
  <c r="E42"/>
  <c r="D42"/>
  <c r="E59"/>
  <c r="D58"/>
  <c r="D59"/>
  <c r="E58"/>
  <c r="E54"/>
  <c r="D54"/>
  <c r="J48"/>
  <c r="J45" s="1"/>
  <c r="K48"/>
  <c r="K47" s="1"/>
  <c r="F15"/>
  <c r="B15"/>
  <c r="B48"/>
  <c r="B47" s="1"/>
  <c r="K45" l="1"/>
  <c r="B43"/>
  <c r="B45"/>
  <c r="D34" l="1"/>
  <c r="D36"/>
  <c r="E41" l="1"/>
  <c r="D41"/>
  <c r="K15"/>
  <c r="J15"/>
  <c r="C87" l="1"/>
  <c r="D23" l="1"/>
  <c r="L15" l="1"/>
  <c r="M15"/>
  <c r="N15"/>
  <c r="T54" l="1"/>
  <c r="G15" l="1"/>
  <c r="H15"/>
  <c r="I15"/>
  <c r="D16"/>
  <c r="E16"/>
  <c r="T16"/>
  <c r="D17"/>
  <c r="E17"/>
  <c r="T17"/>
  <c r="E18"/>
  <c r="T18"/>
  <c r="T19"/>
  <c r="T20"/>
  <c r="T21"/>
  <c r="D22"/>
  <c r="E22"/>
  <c r="E23"/>
  <c r="T23"/>
  <c r="D27"/>
  <c r="E27"/>
  <c r="T27"/>
  <c r="D28"/>
  <c r="E28"/>
  <c r="T28"/>
  <c r="C15"/>
  <c r="C14" s="1"/>
  <c r="D29"/>
  <c r="E29"/>
  <c r="T29"/>
  <c r="D31"/>
  <c r="E31"/>
  <c r="T31"/>
  <c r="D32"/>
  <c r="E32"/>
  <c r="T32"/>
  <c r="F33"/>
  <c r="F14" s="1"/>
  <c r="G33"/>
  <c r="H33"/>
  <c r="I33"/>
  <c r="L33"/>
  <c r="M33"/>
  <c r="N33"/>
  <c r="O33"/>
  <c r="T33"/>
  <c r="E34"/>
  <c r="T34"/>
  <c r="T36"/>
  <c r="H37"/>
  <c r="I37"/>
  <c r="J37"/>
  <c r="J14" s="1"/>
  <c r="K37"/>
  <c r="K14" s="1"/>
  <c r="L37"/>
  <c r="M37"/>
  <c r="N37"/>
  <c r="O37"/>
  <c r="E38"/>
  <c r="T38"/>
  <c r="T39"/>
  <c r="D40"/>
  <c r="E40"/>
  <c r="T40"/>
  <c r="T42"/>
  <c r="C48"/>
  <c r="C45" s="1"/>
  <c r="C82" s="1"/>
  <c r="F48"/>
  <c r="G48"/>
  <c r="H48"/>
  <c r="H45" s="1"/>
  <c r="H82" s="1"/>
  <c r="I48"/>
  <c r="I47" s="1"/>
  <c r="J47"/>
  <c r="L48"/>
  <c r="L45" s="1"/>
  <c r="L82" s="1"/>
  <c r="M48"/>
  <c r="M47" s="1"/>
  <c r="N48"/>
  <c r="N47" s="1"/>
  <c r="O48"/>
  <c r="O45" s="1"/>
  <c r="O82" s="1"/>
  <c r="T48"/>
  <c r="T50"/>
  <c r="T51"/>
  <c r="T72"/>
  <c r="T73"/>
  <c r="T74"/>
  <c r="T75"/>
  <c r="T79"/>
  <c r="F84"/>
  <c r="G84"/>
  <c r="H84"/>
  <c r="I84"/>
  <c r="L84"/>
  <c r="M84"/>
  <c r="N84"/>
  <c r="O84"/>
  <c r="T84"/>
  <c r="D86"/>
  <c r="D87" s="1"/>
  <c r="E86"/>
  <c r="E87" s="1"/>
  <c r="B87"/>
  <c r="B84" s="1"/>
  <c r="C84"/>
  <c r="F87"/>
  <c r="G87"/>
  <c r="H87"/>
  <c r="I87"/>
  <c r="J87"/>
  <c r="K87"/>
  <c r="M14" l="1"/>
  <c r="M12" s="1"/>
  <c r="L14"/>
  <c r="I14"/>
  <c r="N14"/>
  <c r="O14"/>
  <c r="D15"/>
  <c r="H14"/>
  <c r="G14"/>
  <c r="C12"/>
  <c r="C10" s="1"/>
  <c r="E37"/>
  <c r="D33"/>
  <c r="E15"/>
  <c r="E33"/>
  <c r="G47"/>
  <c r="E48"/>
  <c r="F47"/>
  <c r="D48"/>
  <c r="D37"/>
  <c r="K82"/>
  <c r="N45"/>
  <c r="N82" s="1"/>
  <c r="F45"/>
  <c r="D84"/>
  <c r="N43"/>
  <c r="J43"/>
  <c r="I43"/>
  <c r="H43"/>
  <c r="E84"/>
  <c r="O43"/>
  <c r="G43"/>
  <c r="J82"/>
  <c r="M45"/>
  <c r="M82" s="1"/>
  <c r="F43"/>
  <c r="J12"/>
  <c r="J10" s="1"/>
  <c r="H47"/>
  <c r="L47"/>
  <c r="I45"/>
  <c r="I82" s="1"/>
  <c r="G45"/>
  <c r="M43"/>
  <c r="I12"/>
  <c r="C43"/>
  <c r="B14"/>
  <c r="B12" s="1"/>
  <c r="B10" s="1"/>
  <c r="O47"/>
  <c r="C47"/>
  <c r="K43"/>
  <c r="L43"/>
  <c r="I10" l="1"/>
  <c r="D14"/>
  <c r="E14"/>
  <c r="M10"/>
  <c r="M88" s="1"/>
  <c r="F12"/>
  <c r="F10" s="1"/>
  <c r="E47"/>
  <c r="D47"/>
  <c r="G82"/>
  <c r="E82" s="1"/>
  <c r="E45"/>
  <c r="G12"/>
  <c r="F82"/>
  <c r="D82" s="1"/>
  <c r="D45"/>
  <c r="I88"/>
  <c r="L12"/>
  <c r="H12"/>
  <c r="H10" s="1"/>
  <c r="O12"/>
  <c r="N12"/>
  <c r="K12"/>
  <c r="B82"/>
  <c r="J88"/>
  <c r="C88"/>
  <c r="D43"/>
  <c r="B88"/>
  <c r="E43"/>
  <c r="K10" l="1"/>
  <c r="K88" s="1"/>
  <c r="L10"/>
  <c r="L88" s="1"/>
  <c r="N10"/>
  <c r="N88" s="1"/>
  <c r="G10"/>
  <c r="G88" s="1"/>
  <c r="O10"/>
  <c r="O88" s="1"/>
  <c r="E12"/>
  <c r="D12"/>
  <c r="E10" l="1"/>
  <c r="F88"/>
  <c r="D10"/>
  <c r="H88"/>
  <c r="D88" l="1"/>
  <c r="E88"/>
</calcChain>
</file>

<file path=xl/sharedStrings.xml><?xml version="1.0" encoding="utf-8"?>
<sst xmlns="http://schemas.openxmlformats.org/spreadsheetml/2006/main" count="265" uniqueCount="222">
  <si>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</si>
  <si>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</si>
  <si>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</si>
  <si>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</si>
  <si>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</si>
  <si>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</si>
  <si>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</si>
  <si>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</si>
  <si>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</si>
  <si>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</si>
  <si>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</si>
  <si>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</si>
  <si>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</si>
  <si>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Государственная программа  « Содействие занятости населения Астраханской области»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</si>
  <si>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</si>
  <si>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х</t>
  </si>
  <si>
    <t>x</t>
  </si>
  <si>
    <t xml:space="preserve">Коэффициент напряженности, чел. на 1 вак. 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</si>
  <si>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</si>
  <si>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</si>
  <si>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</si>
  <si>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</si>
  <si>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</si>
  <si>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</si>
  <si>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</si>
  <si>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</si>
  <si>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</si>
  <si>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</si>
  <si>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</si>
  <si>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</si>
  <si>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</si>
  <si>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</si>
  <si>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</si>
  <si>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</si>
  <si>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</si>
  <si>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</si>
  <si>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</si>
  <si>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1.10. Организация стажировок выпускников образовательных организаций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</si>
  <si>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</si>
  <si>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</si>
  <si>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Количество граждан,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</si>
  <si>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</si>
  <si>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</si>
  <si>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</si>
  <si>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</si>
  <si>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</si>
  <si>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</si>
  <si>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</si>
  <si>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</si>
  <si>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</si>
  <si>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</si>
  <si>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</si>
  <si>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</si>
  <si>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</si>
  <si>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</si>
  <si>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Количество получателей стипендий, чел.</t>
  </si>
  <si>
    <t>Количество получателей пособий и стипендий, чел.</t>
  </si>
  <si>
    <t>Уровень трудоустройства инвалидов, %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</si>
  <si>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</si>
  <si>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</si>
  <si>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</si>
  <si>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</si>
  <si>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</si>
  <si>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</si>
  <si>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</si>
  <si>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</si>
  <si>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</si>
  <si>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</si>
  <si>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</si>
  <si>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</si>
  <si>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</si>
  <si>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</si>
  <si>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</si>
  <si>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</si>
  <si>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</si>
  <si>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</si>
  <si>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</si>
  <si>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</si>
  <si>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</si>
  <si>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</si>
  <si>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</si>
  <si>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</si>
  <si>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</si>
  <si>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Доля образовательных организаций высшего                            и профессионального образования, охваченных информированием об услугах службы занятости населения, %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</si>
  <si>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</si>
  <si>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</si>
  <si>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</si>
  <si>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</si>
  <si>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</si>
  <si>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</si>
  <si>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</si>
  <si>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</si>
  <si>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</si>
  <si>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</si>
  <si>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</si>
  <si>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</si>
  <si>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</si>
  <si>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</si>
  <si>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</si>
  <si>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</si>
  <si>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</si>
  <si>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</si>
  <si>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</si>
  <si>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</si>
  <si>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</si>
  <si>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</si>
  <si>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</si>
  <si>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</si>
  <si>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Итого по подпрограмме 1, в том числе :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</si>
  <si>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</si>
  <si>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</si>
  <si>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</si>
  <si>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Все опрошенные инвалиды проинформированы о возможности сопровождения при трудоустройстве</t>
  </si>
  <si>
    <t>Порядок осуществления деятельности по сопровождаемому содействию занятости инвалидов утвержден в 2017 году</t>
  </si>
  <si>
    <t>Семинары проводятся по мере необходимости предоставления методических рекомендаций специалистам службы занятости населения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</si>
  <si>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  </t>
  </si>
  <si>
    <t>Все граждане, имеющие право на получение  услуг в области содействия занятости населения и обратившиеся в службу занятости, эти услуги получили</t>
  </si>
  <si>
    <t>3.4. Организация осуществления переданного полномочия по осуществлению социальных выплат гражданам, признанным в установленном порядке безработными</t>
  </si>
  <si>
    <t>3.5. Оплата услуг почтовой связи и банковских услуг по мероприятиям социальной поддержки безработных граждан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</si>
  <si>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</si>
  <si>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6 месяцев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</si>
  <si>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</si>
  <si>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</si>
  <si>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 xml:space="preserve">Все участники  мероприятий активной политики занятости, получающие материальную поддержку,  воспользовались услугами банка 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</si>
  <si>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</t>
  </si>
  <si>
    <t>Количество выпускников, прошедших стажировку, чел.</t>
  </si>
  <si>
    <t>1.10. Стимулирование создания работодателями рабочих мест для трудоустройства инвалидов сверх или помимо установленной квоты</t>
  </si>
  <si>
    <t>Количество трудоустроенных инвалидов на рабочие места сверх или помимо установленной квоты, чел.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</si>
  <si>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из числа обратившихся в органы службы занятости, %</t>
  </si>
  <si>
    <t>Задача 2. Обеспечение качества и доступности  государственных услуг молодым инвалидам по сопровождению  при содействии занятости</t>
  </si>
  <si>
    <t>Количество трудоустроенных, чел.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</si>
  <si>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</si>
  <si>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из индивидуальных программ реабилитации или абилитации инвалидов, % </t>
  </si>
  <si>
    <t>Образовательные организации высшего и профессионального образования охвачены информированием об услугах службы занятости населения</t>
  </si>
  <si>
    <t>Уровень регистрируемой безработицы,%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</si>
  <si>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</si>
  <si>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>Задача 3 государственной программы. Сдерживание напряженности на рынке труда</t>
  </si>
  <si>
    <t>2,0-2,7</t>
  </si>
  <si>
    <t>1,2-3,5</t>
  </si>
  <si>
    <t>70,0-80,0</t>
  </si>
  <si>
    <t>25,0-30,0</t>
  </si>
  <si>
    <t>25,0 - 30,0</t>
  </si>
  <si>
    <t>51,0-71,0</t>
  </si>
  <si>
    <t>21,0-26,0</t>
  </si>
  <si>
    <t>56,0-76,0</t>
  </si>
  <si>
    <t>26,0-36,0</t>
  </si>
  <si>
    <t>72,0-92,0</t>
  </si>
  <si>
    <t>42,0-62,0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</si>
  <si>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</si>
  <si>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</t>
  </si>
  <si>
    <t>Количество женщин и граждан пенсионного возраста, приступивших к обучению, чел.</t>
  </si>
  <si>
    <t xml:space="preserve">Во всех 12 центрах занятости населения  организовано осуществление переданного полномочия по осуществлению социальных выплат гражданам, признанным в установленном порядке безработными.  </t>
  </si>
  <si>
    <t>Все необходимые встречи по вопросам трудовой занятости инвалидов проводятся в рабочем порядке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</si>
  <si>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</si>
  <si>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</si>
  <si>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Задача 5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</si>
  <si>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</si>
  <si>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-</t>
  </si>
  <si>
    <t>Относительное отклонение от планового значения</t>
  </si>
  <si>
    <t>Мероприятие носит заявительный характер. Всем обратившимся за профессиональной ориентацией услуга была оказана. Финансовые средства, выделенные на данное мероприятие, используются на обеспечение качества оказанных  услуг</t>
  </si>
  <si>
    <t>Доля центров занятости, в которых организовано осуществление переданного полномочия по осуществлению социальных выплат гражданам, признанным в установленном порядке безработными, %</t>
  </si>
  <si>
    <t>Банк данных сформирован,  обновляется по мере поступления информации о выпускниках</t>
  </si>
  <si>
    <t xml:space="preserve">Отчет* 
</t>
  </si>
  <si>
    <t>Наличие  банка данных о выпускниках из числа инвалидов, имеющих риск нетрудоустройства, ед.</t>
  </si>
  <si>
    <t>3.3. Выплата стипендий в период прохождения профессионального обучения и получения дополнительного профессионального образования, в том числе материальной помощи в период прохождения профессионального обучения и получения дополнительного профессионального образования по направлению органов службы занятости</t>
  </si>
  <si>
    <t>3.1. Выплата пособий по безработице, в том числе материальной помощи в связи с истечением уста-новленного периода выплаты пособия по безработице</t>
  </si>
  <si>
    <t>1.9. Оборудование (оснащение) работодателями рабочих мест для стимулирования трудоустройства инвалидов</t>
  </si>
  <si>
    <t>Объем финансирования на текущий год, утвержденный законом о бюджете Астраханской области (в последней действующей редакции)*</t>
  </si>
  <si>
    <t>Мероприятие носит заявительный характер, финансовая помощь была не востребована. 43 человека переехали в другую местность для трудоустройства по имеющимся у них профессиям</t>
  </si>
  <si>
    <t>Мероприятие носит заявительный характер. К обучению приступили 29 женщин в период отпуска по уходу за ребенком до достижения им возраста трех лет</t>
  </si>
  <si>
    <t xml:space="preserve">Услуги по профессиональной ориентации получили 100%  молодых инвалидов,  обратившихся в органы службы занятости населения </t>
  </si>
  <si>
    <t>Оборудовано одно рабочее место для инвалида</t>
  </si>
  <si>
    <t xml:space="preserve">Мероприятия по обеспечению доступной среды для маломобильных групп населения и граждан с ограниченными возможностями не осуществлялись, в связи переходом на оказание услуг в электронном виде
</t>
  </si>
  <si>
    <t xml:space="preserve">Оснащенность центров занятости в соответствии с требованиями регламентов по оказанию государственных услуг  составила 80,0%.   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</si>
  <si>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 мнроприятия</t>
  </si>
  <si>
    <t>1.8. Cодействие началу осуществления предпри-нимательской деятельно-сти безработных граж-дан, включая оказание гражданам, признанным в установленном порядке безработными, и граж-данам, признанным в установленном порядке безработными и про-шедшим профессиональ-ное обучение или полу-чившим дополнительное профессиональное обра-зование по направлению органов службы заня-тости, единовременной финан-совой помощи при государственной регист-рации в качестве индиви-дуального предпринима-теля, государственной регистрации создавае-мого юридического лица, госуда-ственной реги-страции крестьянского (фермерского) хозяйства, постановке на учет физи-ческого лица в качестве налогоплательщика налога на профессио-нальный доход</t>
  </si>
  <si>
    <t>1.9. Организация времен-ного трудоустройства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докумен-та об образовании и о квалификации</t>
  </si>
  <si>
    <t>Руководитель агентства                                                                     Р.А. Азизов</t>
  </si>
  <si>
    <t>о реализации государственной программы «Содействие занятости населения Астраханской области» за  2021 год</t>
  </si>
  <si>
    <t>40,0-65,0</t>
  </si>
  <si>
    <t xml:space="preserve">Мероприятие носит заявительный характер.  В  отчетном периоде в рамках данной подпрограммы 32 безработных инвалида направлены на курсовое обучение по образовательным программам: Кадровое делопроизводство и расчет заработной платы со знанием программы: "1С: Зарплата и управление персоналом"", машинист насосных установок 4 разряда", тракторист, бухгалтерский учет и налогообложение со знанием программы 1С:Бухгалтерия, сметное  дело в строительстве со знанием ПК "гранд смета" и др.
</t>
  </si>
  <si>
    <t>Опрос инвалидов ведется в постоянном режиме, при условии наличия контактных данных и согласия респондента</t>
  </si>
  <si>
    <t xml:space="preserve">Проведено 16 ярмарок вакансий и учебных рабочих мест для граждан с ограниченными возможностями. </t>
  </si>
  <si>
    <t xml:space="preserve"> Услуга носит заявительный характер. Оказано содействие в профессиональном самоопределении 85%  молодых инвалидов, обратившихся в службу занятости </t>
  </si>
  <si>
    <t xml:space="preserve"> На квотируемые места трудоустроено 100 инвалидов из 802 обратившихся.     </t>
  </si>
  <si>
    <t xml:space="preserve">Показатель обратного счета. На 01.01.2022 численность зарегистри-рованных безработных граждан составила 8,7 тыс. чел. Ситуация на регистрируемом рынке труда Астраханской области в 2021 году характеризовалась стабилизацией числа обращений граждан в службу занятости населения с целью поиска работы и снижением численности безработных граждан.  </t>
  </si>
  <si>
    <t>Показатель обратного счета. На 01.01.2022 года на учете в органах СЗ состояли 11,3 тыс. незанятых граждан, банк вакансий составил 9,0 тыс. ед.</t>
  </si>
  <si>
    <t xml:space="preserve">Трудоустроено 22352  ищущих работу гражданина из 51894 граждан, обратившихся за содействием в поиске работы  </t>
  </si>
  <si>
    <t xml:space="preserve"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отчетном периоде в службу занятости населения АО обратились в поиске работы 51,9 тыс. граждан, что на 27,7% меньше, чем в  2021 году (71,8 тыс.чел.). </t>
  </si>
  <si>
    <t>Выпущено, размещено и опубликовано 2550 информационных материалов.  Часть размещенных информационных материалов не потребовала вложения финансовых средств.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</si>
  <si>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 </t>
  </si>
  <si>
    <t>Мероприятие носит заявительный характер. Получили услугу по соцадаптации 7 308 безработных граждан, в том числе 3682 психологическую поддержку</t>
  </si>
  <si>
    <t>Мероприятие носит заявительный характер. 163 безработных гражданина организовали собственное дело, оформив государственную регистрацию</t>
  </si>
  <si>
    <t xml:space="preserve">Мероприятие носит заявительный характер. Невыполнение показателя связано с отсутствием потребности данной категории граждан во временном трудоустройстве.  Средства местных бюджетов и работодателей привлекались на выплату заработной платы участ-никам мероприятия.  </t>
  </si>
  <si>
    <t>Мероприятие носит заявительный характер.  Выполнение показателя сдерживается дисбалансом:  профессии, которые заявляют работодатели для организации стажировок, не соответствуют профессиям выпускников, которые обратились в службу занятости населения в поиске работы.</t>
  </si>
  <si>
    <t>1.12. Организация профессионального обучения и дополнительного профессионального образования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</si>
  <si>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>Мероприятие носит заявительный характер. В рамках госпрограммы приступили к профессиональному обучению 658 безработных граждан, из них 626 в рамках данной подпрограммы</t>
  </si>
  <si>
    <t>Показатель обратного счета. Из 51894 граждан, обратившихся за содействием в поиске работы, 27403 признаны безработными с назначением пособия по безработице</t>
  </si>
  <si>
    <t xml:space="preserve">Социальные выплаты гражданам, признанным в установленном по-рядке безработными, осуществлялись в полном объеме в  соот-ветствии с постанов-лением  Правительства Российской Федерации от 31 декабря 2020 года  № 2393 «О размерах минимальной и макси-мальной величин посо-бия по безработице на 2021 год» и постановле-нием Правительства Российской Федерации от 29 декабря 2020 года № 2331 «О внесении изменений в поста-новление Правительства Российской Федерации от 8 апреля 2020 г. N 460 и признании утра-тившим силу отдельного положения акта Прави-тельства Российской Федерации». </t>
  </si>
  <si>
    <t>Услугами почтовой связи и банковскими услугами воспользова-лись более 44,6 тыс. получателей пособий и стипендий. Размер оплаты услуг зависит от суммы перечислений, которая для каждого безработного гражда-нина рассчитывается индивидуально</t>
  </si>
  <si>
    <t xml:space="preserve">В 2021 году за содействием в поиске работы в службу занятости обратились 802 инвалида, 264 из них - трудоустроены </t>
  </si>
  <si>
    <t xml:space="preserve">Показатель обратного счета. На 01.01.2022 года на учете в органах СЗ состояли 186 незанятых инвалидов, в базе вакансий было заявлено 863 места для трудоустройства инвалидов </t>
  </si>
  <si>
    <t>Производился постоянный опрос всех инвалидов, нуждающихся в трудоустройстве, получивших индивидуальную программу реабилитации в отчетном периоде</t>
  </si>
  <si>
    <t xml:space="preserve">Услуга носит заявительный характер. Инвалиду, обратившемуся в службу занятости с заявлением о предоставлении данной услуги,  организовано сопровождение при трудоустройстве </t>
  </si>
  <si>
    <t>При содействии службы занятости трудоустроено 133 инвалида молодого возраста из 367 молодых инвалидов, обратившихся в поиске подходящей работы</t>
  </si>
  <si>
    <t>Услуги в области содействия занятости получили все выпускники -  инвалиды, обратившиеся в службу занятости населения</t>
  </si>
  <si>
    <t>Проводился постоянный опрос всех инвалидов молодого возраста, в отношении которых получены выписки из индивидуальных программ реабилитации или абилитации инвалидов</t>
  </si>
  <si>
    <t xml:space="preserve">Все выпускники инвалиды охвачены информационно-методическим сопровождением в целях содействия трудоустройству </t>
  </si>
  <si>
    <t>Создано одно рабочее место для трудоустройства  инвалида</t>
  </si>
  <si>
    <t>В первом полугодии инвалиды, выпускники образовательных организаций в центры занятости не обращались. Во втором полугодии услугу получили 3 инвалидов (признано безработными 3 чел.)</t>
  </si>
  <si>
    <t>В первом полугодии инвалиды, выпускники образовательных организаций в центры занятости не обращались. Во втором полугодии услугу получили 3 инвалида  (признано безработными 3 чел.)</t>
  </si>
  <si>
    <t xml:space="preserve">Из 8 инвалидов-выпускников 2020 года, получивших образование по образовательным программам высшего образования,7 нашли работу в течение 3-х месяцев после выпуска </t>
  </si>
  <si>
    <t xml:space="preserve">Из 8 инвалидов-выпускников 2020 года, получивших образование по образовательным программам высшего образования,7 нашли работу в течение 6-х месяцев после выпуска </t>
  </si>
  <si>
    <t xml:space="preserve">Из 8 инвалидов-выпускников 2020 года, получивших образование по образовательным программамсреднего образования,8 нашли работу в течение 6-х месяцев после выпуска </t>
  </si>
  <si>
    <t xml:space="preserve">Из8 инвалидов-выпускников 2020 года, получивших образование по образовательным программам среднего образования, 8 нашли работу по прошествии 6 месяцев после выпуска </t>
  </si>
  <si>
    <t xml:space="preserve">Из 8 инвалидов-выпускников 2020 года, получивших образование по образовательным программам высшего образования,7 нашли работу по прошествии 6-х месяцев после выпуска </t>
  </si>
  <si>
    <t>*- Бюджетные ассигнования по мероприятиям приведены в соответствие с законом Астраханской области от 15.12.2021 № 127/2021-ОЗ "О внесении изменений в Закон Астраханской области "О бюджете Астраханской области на 2021 год и на плановый период 2022 и 2023 годов". Данные изменения будут откорректированы при внесении изменений в государственную программу.</t>
  </si>
  <si>
    <t>Проведено 205 ярмарок вакансий и учебных рабочих мест</t>
  </si>
  <si>
    <t xml:space="preserve">В целях приведения в соответствие с техническими требованиями проведены мероприятия по техническому обслуживанию и диагностике автомобилей , приобретение ГСМ, оплата за услуги по охране. ЦЗН провели мероприятия по пожарной безопасности.
В целях пожарной безопасности проводились  работы по техническому обслуживанию и ремонту пожарной сигнализации, проверка работоспособности систем противопожарной защиты в 13 подведомственных учреждениях
</t>
  </si>
  <si>
    <t>Количество оборудованных (оснащенных) рабочих мест для трудоустройства инвалидов, ед.</t>
  </si>
  <si>
    <t xml:space="preserve">Из 8 инвалидов-выпускников 2020 года, получивших образование по образовательным программам среднего образования, 8 нашли работу в течение 3-х месяцев после выпуска </t>
  </si>
  <si>
    <t>Содействие в подборе подходящей работы оказывалось по мере обращения инвалидов в органы службы занятости. Однако, в связи с вводом ограни-чительных мер в период распространения новой коронавирусной ин-фекции, отсутствием личного посещения центра занятости населения, а также отсутствием вакантных рабочих мест, учитывающих индивидуальную программу реабилитации инвалида,  обратившиеся незанятые участники региональных и наци-ональных этапов чемпионата по профессиональному мастерству среди людей с инвалидностью «Абилимпикс» не были трудоустроены ( обратились 4 инвалида, трудоустроен 1)</t>
  </si>
</sst>
</file>

<file path=xl/styles.xml><?xml version="1.0" encoding="utf-8"?>
<styleSheet xmlns="http://schemas.openxmlformats.org/spreadsheetml/2006/main">
  <numFmts count="3">
    <numFmt numFmtId="164" formatCode="#,##0.000000"/>
    <numFmt numFmtId="165" formatCode="#,##0.00000"/>
    <numFmt numFmtId="166" formatCode="#,##0.0"/>
  </numFmts>
  <fonts count="1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>
      <alignment horizontal="left" vertical="top" wrapText="1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14">
      <alignment horizontal="center" vertical="center" wrapText="1"/>
    </xf>
    <xf numFmtId="0" fontId="8" fillId="0" borderId="15">
      <alignment horizontal="center" vertical="center" shrinkToFit="1"/>
    </xf>
    <xf numFmtId="0" fontId="8" fillId="0" borderId="15">
      <alignment horizontal="left" vertical="top" wrapText="1"/>
    </xf>
    <xf numFmtId="4" fontId="8" fillId="4" borderId="15">
      <alignment horizontal="right" vertical="top" shrinkToFit="1"/>
    </xf>
    <xf numFmtId="4" fontId="8" fillId="0" borderId="15">
      <alignment horizontal="right" vertical="top" shrinkToFit="1"/>
    </xf>
    <xf numFmtId="4" fontId="8" fillId="0" borderId="0">
      <alignment horizontal="right" shrinkToFit="1"/>
    </xf>
    <xf numFmtId="0" fontId="8" fillId="0" borderId="16"/>
    <xf numFmtId="0" fontId="8" fillId="0" borderId="0">
      <alignment horizontal="left" wrapText="1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5" borderId="0"/>
    <xf numFmtId="0" fontId="11" fillId="0" borderId="17">
      <alignment horizontal="left"/>
    </xf>
    <xf numFmtId="4" fontId="11" fillId="6" borderId="15">
      <alignment horizontal="right" vertical="top" shrinkToFit="1"/>
    </xf>
    <xf numFmtId="0" fontId="11" fillId="0" borderId="15">
      <alignment horizontal="left" vertical="top" wrapText="1"/>
    </xf>
    <xf numFmtId="0" fontId="8" fillId="5" borderId="0">
      <alignment horizontal="center"/>
    </xf>
  </cellStyleXfs>
  <cellXfs count="220">
    <xf numFmtId="0" fontId="0" fillId="0" borderId="0" xfId="0"/>
    <xf numFmtId="0" fontId="3" fillId="0" borderId="0" xfId="0" applyFont="1" applyFill="1"/>
    <xf numFmtId="4" fontId="3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4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justify" vertical="top"/>
    </xf>
    <xf numFmtId="4" fontId="4" fillId="0" borderId="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4" fontId="3" fillId="0" borderId="5" xfId="0" applyNumberFormat="1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top" wrapText="1"/>
    </xf>
    <xf numFmtId="0" fontId="4" fillId="2" borderId="0" xfId="0" applyFont="1" applyFill="1"/>
    <xf numFmtId="4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0" fontId="3" fillId="3" borderId="0" xfId="0" applyFont="1" applyFill="1"/>
    <xf numFmtId="4" fontId="3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4" fontId="3" fillId="0" borderId="5" xfId="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/>
    <xf numFmtId="164" fontId="7" fillId="2" borderId="0" xfId="0" applyNumberFormat="1" applyFont="1" applyFill="1"/>
    <xf numFmtId="164" fontId="1" fillId="2" borderId="0" xfId="0" applyNumberFormat="1" applyFont="1" applyFill="1"/>
    <xf numFmtId="164" fontId="3" fillId="0" borderId="0" xfId="0" applyNumberFormat="1" applyFont="1" applyFill="1" applyAlignment="1">
      <alignment vertical="top"/>
    </xf>
    <xf numFmtId="164" fontId="1" fillId="0" borderId="0" xfId="0" applyNumberFormat="1" applyFont="1" applyFill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/>
    <xf numFmtId="164" fontId="4" fillId="2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vertical="center"/>
    </xf>
    <xf numFmtId="164" fontId="1" fillId="0" borderId="5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/>
    <xf numFmtId="164" fontId="4" fillId="0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/>
    <xf numFmtId="164" fontId="4" fillId="2" borderId="2" xfId="0" applyNumberFormat="1" applyFont="1" applyFill="1" applyBorder="1"/>
    <xf numFmtId="164" fontId="4" fillId="2" borderId="0" xfId="0" applyNumberFormat="1" applyFont="1" applyFill="1"/>
    <xf numFmtId="164" fontId="4" fillId="0" borderId="2" xfId="0" applyNumberFormat="1" applyFont="1" applyFill="1" applyBorder="1" applyAlignment="1">
      <alignment vertical="top"/>
    </xf>
    <xf numFmtId="164" fontId="2" fillId="0" borderId="2" xfId="0" applyNumberFormat="1" applyFont="1" applyFill="1" applyBorder="1"/>
    <xf numFmtId="164" fontId="4" fillId="0" borderId="2" xfId="0" applyNumberFormat="1" applyFont="1" applyFill="1" applyBorder="1"/>
    <xf numFmtId="164" fontId="7" fillId="0" borderId="0" xfId="0" applyNumberFormat="1" applyFont="1" applyFill="1" applyAlignment="1">
      <alignment vertical="top"/>
    </xf>
    <xf numFmtId="164" fontId="5" fillId="0" borderId="0" xfId="0" applyNumberFormat="1" applyFont="1" applyFill="1"/>
    <xf numFmtId="164" fontId="7" fillId="0" borderId="0" xfId="0" applyNumberFormat="1" applyFont="1" applyFill="1"/>
    <xf numFmtId="164" fontId="2" fillId="2" borderId="0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7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6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5" fontId="7" fillId="2" borderId="0" xfId="0" applyNumberFormat="1" applyFont="1" applyFill="1"/>
    <xf numFmtId="165" fontId="1" fillId="2" borderId="0" xfId="0" applyNumberFormat="1" applyFont="1" applyFill="1"/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5" fontId="12" fillId="2" borderId="2" xfId="0" applyNumberFormat="1" applyFont="1" applyFill="1" applyBorder="1" applyAlignment="1">
      <alignment horizontal="center" vertical="top" wrapText="1"/>
    </xf>
    <xf numFmtId="164" fontId="12" fillId="2" borderId="2" xfId="0" applyNumberFormat="1" applyFont="1" applyFill="1" applyBorder="1" applyAlignment="1">
      <alignment horizontal="center" vertical="top" wrapText="1"/>
    </xf>
    <xf numFmtId="164" fontId="13" fillId="2" borderId="2" xfId="0" applyNumberFormat="1" applyFont="1" applyFill="1" applyBorder="1" applyAlignment="1">
      <alignment horizontal="center" vertical="top" wrapText="1"/>
    </xf>
    <xf numFmtId="165" fontId="14" fillId="2" borderId="2" xfId="0" applyNumberFormat="1" applyFont="1" applyFill="1" applyBorder="1" applyAlignment="1">
      <alignment horizontal="center" vertical="top" wrapText="1"/>
    </xf>
    <xf numFmtId="164" fontId="14" fillId="2" borderId="2" xfId="0" applyNumberFormat="1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5" fillId="2" borderId="5" xfId="0" applyNumberFormat="1" applyFont="1" applyFill="1" applyBorder="1" applyAlignment="1">
      <alignment horizontal="center" vertical="top" wrapText="1"/>
    </xf>
    <xf numFmtId="165" fontId="14" fillId="2" borderId="3" xfId="0" applyNumberFormat="1" applyFont="1" applyFill="1" applyBorder="1" applyAlignment="1">
      <alignment horizontal="center" vertical="top" wrapText="1"/>
    </xf>
    <xf numFmtId="164" fontId="14" fillId="2" borderId="3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166" fontId="6" fillId="2" borderId="3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164" fontId="12" fillId="2" borderId="5" xfId="0" applyNumberFormat="1" applyFont="1" applyFill="1" applyBorder="1" applyAlignment="1">
      <alignment horizontal="center" vertical="top" wrapText="1"/>
    </xf>
    <xf numFmtId="164" fontId="13" fillId="2" borderId="5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3" fillId="2" borderId="3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5" fillId="2" borderId="5" xfId="0" applyNumberFormat="1" applyFont="1" applyFill="1" applyBorder="1" applyAlignment="1">
      <alignment horizontal="center" vertical="top" wrapText="1"/>
    </xf>
    <xf numFmtId="165" fontId="14" fillId="2" borderId="5" xfId="0" applyNumberFormat="1" applyFont="1" applyFill="1" applyBorder="1" applyAlignment="1">
      <alignment horizontal="center" vertical="top" wrapText="1"/>
    </xf>
    <xf numFmtId="165" fontId="12" fillId="2" borderId="5" xfId="0" applyNumberFormat="1" applyFont="1" applyFill="1" applyBorder="1" applyAlignment="1">
      <alignment horizontal="center" vertical="top" wrapText="1"/>
    </xf>
    <xf numFmtId="165" fontId="12" fillId="2" borderId="3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3" fillId="2" borderId="3" xfId="0" applyNumberFormat="1" applyFont="1" applyFill="1" applyBorder="1" applyAlignment="1">
      <alignment vertical="top" wrapText="1"/>
    </xf>
    <xf numFmtId="4" fontId="7" fillId="2" borderId="0" xfId="0" applyNumberFormat="1" applyFont="1" applyFill="1"/>
    <xf numFmtId="4" fontId="1" fillId="2" borderId="0" xfId="0" applyNumberFormat="1" applyFont="1" applyFill="1"/>
    <xf numFmtId="4" fontId="3" fillId="2" borderId="0" xfId="0" applyNumberFormat="1" applyFont="1" applyFill="1"/>
    <xf numFmtId="4" fontId="3" fillId="2" borderId="5" xfId="0" applyNumberFormat="1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166" fontId="3" fillId="2" borderId="5" xfId="0" applyNumberFormat="1" applyFont="1" applyFill="1" applyBorder="1" applyAlignment="1">
      <alignment horizontal="center" vertical="top" wrapText="1"/>
    </xf>
    <xf numFmtId="165" fontId="14" fillId="2" borderId="4" xfId="0" applyNumberFormat="1" applyFont="1" applyFill="1" applyBorder="1" applyAlignment="1">
      <alignment vertical="top" wrapText="1"/>
    </xf>
    <xf numFmtId="165" fontId="14" fillId="2" borderId="5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vertical="top" wrapText="1"/>
    </xf>
    <xf numFmtId="164" fontId="14" fillId="2" borderId="4" xfId="0" applyNumberFormat="1" applyFont="1" applyFill="1" applyBorder="1" applyAlignment="1">
      <alignment vertical="top" wrapText="1"/>
    </xf>
    <xf numFmtId="165" fontId="14" fillId="2" borderId="5" xfId="0" applyNumberFormat="1" applyFont="1" applyFill="1" applyBorder="1" applyAlignment="1">
      <alignment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166" fontId="6" fillId="2" borderId="5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6" fontId="6" fillId="0" borderId="3" xfId="0" applyNumberFormat="1" applyFont="1" applyFill="1" applyBorder="1" applyAlignment="1">
      <alignment horizontal="center" vertical="top" wrapText="1"/>
    </xf>
    <xf numFmtId="165" fontId="14" fillId="0" borderId="3" xfId="0" applyNumberFormat="1" applyFont="1" applyFill="1" applyBorder="1" applyAlignment="1">
      <alignment horizontal="center" vertical="top" wrapText="1"/>
    </xf>
    <xf numFmtId="164" fontId="14" fillId="0" borderId="3" xfId="0" applyNumberFormat="1" applyFont="1" applyFill="1" applyBorder="1" applyAlignment="1">
      <alignment horizontal="center" vertical="top" wrapText="1"/>
    </xf>
    <xf numFmtId="164" fontId="15" fillId="0" borderId="3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165" fontId="14" fillId="0" borderId="2" xfId="0" applyNumberFormat="1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 wrapText="1"/>
    </xf>
    <xf numFmtId="164" fontId="15" fillId="0" borderId="2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Fill="1" applyBorder="1" applyAlignment="1">
      <alignment horizontal="center" vertical="top" wrapText="1"/>
    </xf>
    <xf numFmtId="164" fontId="14" fillId="0" borderId="5" xfId="0" applyNumberFormat="1" applyFont="1" applyFill="1" applyBorder="1" applyAlignment="1">
      <alignment horizontal="center" vertical="top" wrapText="1"/>
    </xf>
    <xf numFmtId="164" fontId="15" fillId="0" borderId="5" xfId="0" applyNumberFormat="1" applyFont="1" applyFill="1" applyBorder="1" applyAlignment="1">
      <alignment horizontal="center" vertical="top" wrapText="1"/>
    </xf>
    <xf numFmtId="165" fontId="15" fillId="2" borderId="2" xfId="0" applyNumberFormat="1" applyFont="1" applyFill="1" applyBorder="1" applyAlignment="1">
      <alignment horizontal="center" vertical="top" wrapText="1"/>
    </xf>
    <xf numFmtId="164" fontId="15" fillId="2" borderId="5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3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64" fontId="14" fillId="2" borderId="5" xfId="0" applyNumberFormat="1" applyFont="1" applyFill="1" applyBorder="1" applyAlignment="1">
      <alignment horizontal="center" vertical="top" wrapText="1"/>
    </xf>
    <xf numFmtId="164" fontId="14" fillId="2" borderId="4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6" fontId="6" fillId="0" borderId="3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top" wrapText="1"/>
    </xf>
    <xf numFmtId="164" fontId="15" fillId="2" borderId="4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26">
    <cellStyle name="br" xfId="16"/>
    <cellStyle name="col" xfId="17"/>
    <cellStyle name="style0" xfId="18"/>
    <cellStyle name="td" xfId="19"/>
    <cellStyle name="tr" xfId="20"/>
    <cellStyle name="xl21" xfId="21"/>
    <cellStyle name="xl22" xfId="8"/>
    <cellStyle name="xl23" xfId="9"/>
    <cellStyle name="xl24" xfId="22"/>
    <cellStyle name="xl25" xfId="14"/>
    <cellStyle name="xl26" xfId="1"/>
    <cellStyle name="xl27" xfId="4"/>
    <cellStyle name="xl28" xfId="5"/>
    <cellStyle name="xl29" xfId="6"/>
    <cellStyle name="xl30" xfId="7"/>
    <cellStyle name="xl31" xfId="23"/>
    <cellStyle name="xl32" xfId="2"/>
    <cellStyle name="xl33" xfId="15"/>
    <cellStyle name="xl34" xfId="10"/>
    <cellStyle name="xl35" xfId="24"/>
    <cellStyle name="xl36" xfId="11"/>
    <cellStyle name="xl37" xfId="25"/>
    <cellStyle name="xl38" xfId="12"/>
    <cellStyle name="xl39" xfId="13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90</xdr:row>
      <xdr:rowOff>0</xdr:rowOff>
    </xdr:from>
    <xdr:to>
      <xdr:col>6</xdr:col>
      <xdr:colOff>1161565</xdr:colOff>
      <xdr:row>90</xdr:row>
      <xdr:rowOff>9525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I105"/>
  <sheetViews>
    <sheetView tabSelected="1" zoomScale="50" zoomScaleNormal="50" zoomScaleSheetLayoutView="50" zoomScalePageLayoutView="50" workbookViewId="0">
      <selection activeCell="Q10" sqref="Q10"/>
    </sheetView>
  </sheetViews>
  <sheetFormatPr defaultColWidth="8.85546875" defaultRowHeight="18.75"/>
  <cols>
    <col min="1" max="1" width="30.5703125" style="3" customWidth="1"/>
    <col min="2" max="2" width="18.7109375" style="122" customWidth="1"/>
    <col min="3" max="3" width="18.85546875" style="34" customWidth="1"/>
    <col min="4" max="4" width="18.28515625" style="34" customWidth="1"/>
    <col min="5" max="5" width="19.140625" style="34" customWidth="1"/>
    <col min="6" max="6" width="17.85546875" style="34" customWidth="1"/>
    <col min="7" max="7" width="17.7109375" style="34" customWidth="1"/>
    <col min="8" max="8" width="13.140625" style="34" customWidth="1"/>
    <col min="9" max="9" width="12.5703125" style="34" customWidth="1"/>
    <col min="10" max="10" width="16" style="34" customWidth="1"/>
    <col min="11" max="11" width="16.7109375" style="34" customWidth="1"/>
    <col min="12" max="13" width="14.85546875" style="34" customWidth="1"/>
    <col min="14" max="14" width="15.42578125" style="34" customWidth="1"/>
    <col min="15" max="15" width="15.28515625" style="34" customWidth="1"/>
    <col min="16" max="16" width="20.28515625" style="37" customWidth="1"/>
    <col min="17" max="17" width="12.85546875" style="38" customWidth="1"/>
    <col min="18" max="18" width="12" style="39" customWidth="1"/>
    <col min="19" max="19" width="13.5703125" style="39" customWidth="1"/>
    <col min="20" max="20" width="10.28515625" style="39" customWidth="1"/>
    <col min="21" max="21" width="38" style="40" customWidth="1"/>
    <col min="22" max="22" width="55.140625" style="39" customWidth="1"/>
    <col min="23" max="113" width="8.85546875" style="39"/>
    <col min="114" max="16384" width="8.85546875" style="1"/>
  </cols>
  <sheetData>
    <row r="2" spans="1:113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41"/>
      <c r="U2" s="42"/>
    </row>
    <row r="3" spans="1:113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41"/>
      <c r="U3" s="42"/>
    </row>
    <row r="4" spans="1:113" ht="28.5" customHeight="1">
      <c r="A4" s="218" t="s">
        <v>162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</row>
    <row r="5" spans="1:113">
      <c r="A5" s="166" t="s">
        <v>178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43" t="s">
        <v>0</v>
      </c>
    </row>
    <row r="6" spans="1:113">
      <c r="A6" s="175" t="s">
        <v>1</v>
      </c>
      <c r="B6" s="207" t="s">
        <v>167</v>
      </c>
      <c r="C6" s="179" t="s">
        <v>104</v>
      </c>
      <c r="D6" s="201" t="s">
        <v>2</v>
      </c>
      <c r="E6" s="202"/>
      <c r="F6" s="167" t="s">
        <v>3</v>
      </c>
      <c r="G6" s="168"/>
      <c r="H6" s="168"/>
      <c r="I6" s="168"/>
      <c r="J6" s="168"/>
      <c r="K6" s="168"/>
      <c r="L6" s="168"/>
      <c r="M6" s="168"/>
      <c r="N6" s="168"/>
      <c r="O6" s="169"/>
      <c r="P6" s="173" t="s">
        <v>4</v>
      </c>
      <c r="Q6" s="174" t="s">
        <v>105</v>
      </c>
      <c r="R6" s="173" t="s">
        <v>106</v>
      </c>
      <c r="S6" s="173" t="s">
        <v>107</v>
      </c>
      <c r="T6" s="176" t="s">
        <v>158</v>
      </c>
      <c r="U6" s="210" t="s">
        <v>5</v>
      </c>
    </row>
    <row r="7" spans="1:113">
      <c r="A7" s="175"/>
      <c r="B7" s="208"/>
      <c r="C7" s="180"/>
      <c r="D7" s="203"/>
      <c r="E7" s="204"/>
      <c r="F7" s="167" t="s">
        <v>6</v>
      </c>
      <c r="G7" s="169"/>
      <c r="H7" s="170" t="s">
        <v>7</v>
      </c>
      <c r="I7" s="171"/>
      <c r="J7" s="172" t="s">
        <v>8</v>
      </c>
      <c r="K7" s="172"/>
      <c r="L7" s="172" t="s">
        <v>9</v>
      </c>
      <c r="M7" s="172"/>
      <c r="N7" s="172" t="s">
        <v>10</v>
      </c>
      <c r="O7" s="172"/>
      <c r="P7" s="173"/>
      <c r="Q7" s="174"/>
      <c r="R7" s="173"/>
      <c r="S7" s="173"/>
      <c r="T7" s="177"/>
      <c r="U7" s="210"/>
    </row>
    <row r="8" spans="1:113" ht="192.75" customHeight="1">
      <c r="A8" s="175"/>
      <c r="B8" s="209"/>
      <c r="C8" s="181"/>
      <c r="D8" s="29" t="s">
        <v>11</v>
      </c>
      <c r="E8" s="29" t="s">
        <v>12</v>
      </c>
      <c r="F8" s="29" t="s">
        <v>11</v>
      </c>
      <c r="G8" s="29" t="s">
        <v>12</v>
      </c>
      <c r="H8" s="29" t="s">
        <v>11</v>
      </c>
      <c r="I8" s="29" t="s">
        <v>12</v>
      </c>
      <c r="J8" s="29" t="s">
        <v>11</v>
      </c>
      <c r="K8" s="29" t="s">
        <v>12</v>
      </c>
      <c r="L8" s="29" t="s">
        <v>11</v>
      </c>
      <c r="M8" s="29" t="s">
        <v>12</v>
      </c>
      <c r="N8" s="29" t="s">
        <v>11</v>
      </c>
      <c r="O8" s="29" t="s">
        <v>12</v>
      </c>
      <c r="P8" s="173"/>
      <c r="Q8" s="174"/>
      <c r="R8" s="173"/>
      <c r="S8" s="173"/>
      <c r="T8" s="178"/>
      <c r="U8" s="210"/>
    </row>
    <row r="9" spans="1:113">
      <c r="A9" s="213" t="s">
        <v>13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5"/>
    </row>
    <row r="10" spans="1:113" s="5" customFormat="1" ht="355.5" customHeight="1">
      <c r="A10" s="107" t="s">
        <v>14</v>
      </c>
      <c r="B10" s="116">
        <f>B12+B45+B84</f>
        <v>1078943</v>
      </c>
      <c r="C10" s="108">
        <f>C12+C45+C84</f>
        <v>984109.33916999982</v>
      </c>
      <c r="D10" s="109">
        <f>F10+H10+J10+L10+N10</f>
        <v>1017571.6476800002</v>
      </c>
      <c r="E10" s="108">
        <f>G10+I10+K10+M10+O10</f>
        <v>1015495.41616</v>
      </c>
      <c r="F10" s="109">
        <f t="shared" ref="F10:O10" si="0">F12+F45+F84</f>
        <v>778670.86670000013</v>
      </c>
      <c r="G10" s="108">
        <f t="shared" si="0"/>
        <v>776868.03726000001</v>
      </c>
      <c r="H10" s="108">
        <f t="shared" si="0"/>
        <v>0</v>
      </c>
      <c r="I10" s="108">
        <f t="shared" si="0"/>
        <v>0</v>
      </c>
      <c r="J10" s="109">
        <f t="shared" si="0"/>
        <v>203911.30098</v>
      </c>
      <c r="K10" s="108">
        <f t="shared" si="0"/>
        <v>203637.8989</v>
      </c>
      <c r="L10" s="108">
        <f t="shared" si="0"/>
        <v>9909.6999999999989</v>
      </c>
      <c r="M10" s="108">
        <f t="shared" si="0"/>
        <v>9909.6999999999989</v>
      </c>
      <c r="N10" s="108">
        <f t="shared" si="0"/>
        <v>25079.78</v>
      </c>
      <c r="O10" s="108">
        <f t="shared" si="0"/>
        <v>25079.78</v>
      </c>
      <c r="P10" s="89" t="s">
        <v>134</v>
      </c>
      <c r="Q10" s="91">
        <v>1</v>
      </c>
      <c r="R10" s="91" t="s">
        <v>138</v>
      </c>
      <c r="S10" s="93">
        <v>1.7</v>
      </c>
      <c r="T10" s="93">
        <f>3.5-S10</f>
        <v>1.8</v>
      </c>
      <c r="U10" s="191" t="s">
        <v>185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</row>
    <row r="11" spans="1:113" s="5" customFormat="1" ht="213" hidden="1" customHeight="1">
      <c r="A11" s="110"/>
      <c r="B11" s="117"/>
      <c r="C11" s="111"/>
      <c r="D11" s="112"/>
      <c r="E11" s="111"/>
      <c r="F11" s="112"/>
      <c r="G11" s="111"/>
      <c r="H11" s="111"/>
      <c r="I11" s="111"/>
      <c r="J11" s="112"/>
      <c r="K11" s="111"/>
      <c r="L11" s="111"/>
      <c r="M11" s="111"/>
      <c r="N11" s="111"/>
      <c r="O11" s="111"/>
      <c r="P11" s="90"/>
      <c r="Q11" s="92"/>
      <c r="R11" s="92"/>
      <c r="S11" s="94"/>
      <c r="T11" s="94"/>
      <c r="U11" s="192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</row>
    <row r="12" spans="1:113" s="5" customFormat="1" ht="149.25" customHeight="1">
      <c r="A12" s="4" t="s">
        <v>136</v>
      </c>
      <c r="B12" s="95">
        <f>B14</f>
        <v>920231.8</v>
      </c>
      <c r="C12" s="96">
        <f>C14</f>
        <v>818244.04599999986</v>
      </c>
      <c r="D12" s="97">
        <f>F12+H12+J12+L12+N12</f>
        <v>852122.77104000014</v>
      </c>
      <c r="E12" s="96">
        <f>G12+I12+K12+M12+O12</f>
        <v>850250.80333999998</v>
      </c>
      <c r="F12" s="97">
        <f t="shared" ref="F12:O12" si="1">F14</f>
        <v>777401.63737000013</v>
      </c>
      <c r="G12" s="96">
        <f t="shared" si="1"/>
        <v>775598.80793000001</v>
      </c>
      <c r="H12" s="96">
        <f t="shared" si="1"/>
        <v>0</v>
      </c>
      <c r="I12" s="96">
        <f t="shared" si="1"/>
        <v>0</v>
      </c>
      <c r="J12" s="95">
        <f t="shared" si="1"/>
        <v>39731.65367</v>
      </c>
      <c r="K12" s="96">
        <f t="shared" si="1"/>
        <v>39662.515410000007</v>
      </c>
      <c r="L12" s="97">
        <f t="shared" si="1"/>
        <v>9909.6999999999989</v>
      </c>
      <c r="M12" s="96">
        <f t="shared" si="1"/>
        <v>9909.6999999999989</v>
      </c>
      <c r="N12" s="97">
        <f t="shared" si="1"/>
        <v>25079.78</v>
      </c>
      <c r="O12" s="96">
        <f t="shared" si="1"/>
        <v>25079.78</v>
      </c>
      <c r="P12" s="33" t="s">
        <v>17</v>
      </c>
      <c r="Q12" s="74">
        <v>0.8</v>
      </c>
      <c r="R12" s="74" t="s">
        <v>137</v>
      </c>
      <c r="S12" s="75">
        <v>1.3</v>
      </c>
      <c r="T12" s="75">
        <f>2.7-S12</f>
        <v>1.4000000000000001</v>
      </c>
      <c r="U12" s="44" t="s">
        <v>186</v>
      </c>
      <c r="V12" s="46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</row>
    <row r="13" spans="1:113" s="6" customFormat="1">
      <c r="A13" s="216" t="s">
        <v>18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</row>
    <row r="14" spans="1:113" ht="111" customHeight="1">
      <c r="A14" s="2" t="s">
        <v>19</v>
      </c>
      <c r="B14" s="98">
        <f>B15+B33+B37</f>
        <v>920231.8</v>
      </c>
      <c r="C14" s="99">
        <f>C15+C33+C37</f>
        <v>818244.04599999986</v>
      </c>
      <c r="D14" s="99">
        <f t="shared" ref="D14:O14" si="2">D15+D33+D37</f>
        <v>852122.77104000014</v>
      </c>
      <c r="E14" s="99">
        <f t="shared" si="2"/>
        <v>850250.80333999998</v>
      </c>
      <c r="F14" s="99">
        <f t="shared" si="2"/>
        <v>777401.63737000013</v>
      </c>
      <c r="G14" s="99">
        <f t="shared" si="2"/>
        <v>775598.80793000001</v>
      </c>
      <c r="H14" s="99">
        <f t="shared" si="2"/>
        <v>0</v>
      </c>
      <c r="I14" s="99">
        <f t="shared" si="2"/>
        <v>0</v>
      </c>
      <c r="J14" s="99">
        <f t="shared" si="2"/>
        <v>39731.65367</v>
      </c>
      <c r="K14" s="99">
        <f t="shared" si="2"/>
        <v>39662.515410000007</v>
      </c>
      <c r="L14" s="99">
        <f t="shared" si="2"/>
        <v>9909.6999999999989</v>
      </c>
      <c r="M14" s="99">
        <f t="shared" si="2"/>
        <v>9909.6999999999989</v>
      </c>
      <c r="N14" s="99">
        <f t="shared" si="2"/>
        <v>25079.78</v>
      </c>
      <c r="O14" s="99">
        <f t="shared" si="2"/>
        <v>25079.78</v>
      </c>
      <c r="P14" s="33" t="s">
        <v>17</v>
      </c>
      <c r="Q14" s="74">
        <v>0.8</v>
      </c>
      <c r="R14" s="76" t="s">
        <v>137</v>
      </c>
      <c r="S14" s="75">
        <v>1.3</v>
      </c>
      <c r="T14" s="75">
        <f>2.7-S14</f>
        <v>1.4000000000000001</v>
      </c>
      <c r="U14" s="44" t="s">
        <v>186</v>
      </c>
    </row>
    <row r="15" spans="1:113" ht="112.5">
      <c r="A15" s="2" t="s">
        <v>20</v>
      </c>
      <c r="B15" s="98">
        <f>SUM(B16:B32)</f>
        <v>35897.900000000009</v>
      </c>
      <c r="C15" s="99">
        <f>SUM(C16:C32)</f>
        <v>35677.509579999998</v>
      </c>
      <c r="D15" s="100">
        <f>F15+H15+J15+L15+N15</f>
        <v>70308.701379999999</v>
      </c>
      <c r="E15" s="99">
        <f>G15+I15+K15+M15+O15</f>
        <v>70276.313079999993</v>
      </c>
      <c r="F15" s="100">
        <f>SUM(F16:F32)</f>
        <v>0</v>
      </c>
      <c r="G15" s="99">
        <f t="shared" ref="G15:N15" si="3">SUM(G16:G32)</f>
        <v>0</v>
      </c>
      <c r="H15" s="99">
        <f t="shared" si="3"/>
        <v>0</v>
      </c>
      <c r="I15" s="99">
        <f t="shared" si="3"/>
        <v>0</v>
      </c>
      <c r="J15" s="98">
        <f>SUM(J16:J32)</f>
        <v>35319.221380000003</v>
      </c>
      <c r="K15" s="99">
        <f>SUM(K16:K32)</f>
        <v>35286.833080000004</v>
      </c>
      <c r="L15" s="100">
        <f t="shared" si="3"/>
        <v>9909.6999999999989</v>
      </c>
      <c r="M15" s="99">
        <f t="shared" si="3"/>
        <v>9909.6999999999989</v>
      </c>
      <c r="N15" s="100">
        <f t="shared" si="3"/>
        <v>25079.78</v>
      </c>
      <c r="O15" s="99">
        <f>SUM(O16:O32)</f>
        <v>25079.78</v>
      </c>
      <c r="P15" s="33" t="s">
        <v>21</v>
      </c>
      <c r="Q15" s="77">
        <v>56.4</v>
      </c>
      <c r="R15" s="78" t="s">
        <v>179</v>
      </c>
      <c r="S15" s="79">
        <v>43.1</v>
      </c>
      <c r="T15" s="75">
        <f>S15-40</f>
        <v>3.1000000000000014</v>
      </c>
      <c r="U15" s="44" t="s">
        <v>187</v>
      </c>
    </row>
    <row r="16" spans="1:113" ht="319.5" customHeight="1">
      <c r="A16" s="7" t="s">
        <v>22</v>
      </c>
      <c r="B16" s="98">
        <v>2000</v>
      </c>
      <c r="C16" s="99">
        <v>2114.7785199999998</v>
      </c>
      <c r="D16" s="100">
        <f>J16+L16+N16</f>
        <v>2114.7685200000001</v>
      </c>
      <c r="E16" s="99">
        <f>K16+M16+O16</f>
        <v>2114.76818</v>
      </c>
      <c r="F16" s="100">
        <v>0</v>
      </c>
      <c r="G16" s="99">
        <v>0</v>
      </c>
      <c r="H16" s="99">
        <v>0</v>
      </c>
      <c r="I16" s="99">
        <v>0</v>
      </c>
      <c r="J16" s="98">
        <v>2114.7685200000001</v>
      </c>
      <c r="K16" s="99">
        <v>2114.76818</v>
      </c>
      <c r="L16" s="100">
        <v>0</v>
      </c>
      <c r="M16" s="99">
        <v>0</v>
      </c>
      <c r="N16" s="100">
        <v>0</v>
      </c>
      <c r="O16" s="99">
        <v>0</v>
      </c>
      <c r="P16" s="33" t="s">
        <v>23</v>
      </c>
      <c r="Q16" s="74">
        <v>100</v>
      </c>
      <c r="R16" s="80">
        <v>100</v>
      </c>
      <c r="S16" s="75">
        <v>100</v>
      </c>
      <c r="T16" s="75">
        <f>S16-R16</f>
        <v>0</v>
      </c>
      <c r="U16" s="33" t="s">
        <v>188</v>
      </c>
    </row>
    <row r="17" spans="1:113" ht="56.25">
      <c r="A17" s="2" t="s">
        <v>24</v>
      </c>
      <c r="B17" s="98">
        <v>200</v>
      </c>
      <c r="C17" s="99">
        <v>200</v>
      </c>
      <c r="D17" s="100">
        <f t="shared" ref="D17:E18" si="4">J17+L17+N17</f>
        <v>200</v>
      </c>
      <c r="E17" s="99">
        <f t="shared" si="4"/>
        <v>200</v>
      </c>
      <c r="F17" s="100">
        <v>0</v>
      </c>
      <c r="G17" s="99">
        <v>0</v>
      </c>
      <c r="H17" s="99">
        <v>0</v>
      </c>
      <c r="I17" s="99">
        <v>0</v>
      </c>
      <c r="J17" s="98">
        <v>200</v>
      </c>
      <c r="K17" s="99">
        <v>200</v>
      </c>
      <c r="L17" s="100">
        <v>0</v>
      </c>
      <c r="M17" s="99">
        <v>0</v>
      </c>
      <c r="N17" s="100">
        <v>0</v>
      </c>
      <c r="O17" s="99">
        <v>0</v>
      </c>
      <c r="P17" s="33" t="s">
        <v>25</v>
      </c>
      <c r="Q17" s="74">
        <v>225</v>
      </c>
      <c r="R17" s="75">
        <v>200</v>
      </c>
      <c r="S17" s="75">
        <v>205</v>
      </c>
      <c r="T17" s="75">
        <f t="shared" ref="T17:T23" si="5">S17/R17*100-100</f>
        <v>2.4999999999999858</v>
      </c>
      <c r="U17" s="49" t="s">
        <v>217</v>
      </c>
    </row>
    <row r="18" spans="1:113" ht="148.5" customHeight="1">
      <c r="A18" s="2" t="s">
        <v>26</v>
      </c>
      <c r="B18" s="98">
        <v>700</v>
      </c>
      <c r="C18" s="99">
        <v>688.51657</v>
      </c>
      <c r="D18" s="100">
        <f>J18+L18+N18</f>
        <v>688.51657</v>
      </c>
      <c r="E18" s="99">
        <f t="shared" si="4"/>
        <v>688.50506999999993</v>
      </c>
      <c r="F18" s="100">
        <v>0</v>
      </c>
      <c r="G18" s="99">
        <v>0</v>
      </c>
      <c r="H18" s="99">
        <v>0</v>
      </c>
      <c r="I18" s="99">
        <v>0</v>
      </c>
      <c r="J18" s="98">
        <v>688.51657</v>
      </c>
      <c r="K18" s="99">
        <v>688.50506999999993</v>
      </c>
      <c r="L18" s="100">
        <v>0</v>
      </c>
      <c r="M18" s="99">
        <v>0</v>
      </c>
      <c r="N18" s="100">
        <v>0</v>
      </c>
      <c r="O18" s="99">
        <v>0</v>
      </c>
      <c r="P18" s="33" t="s">
        <v>27</v>
      </c>
      <c r="Q18" s="74">
        <v>1000</v>
      </c>
      <c r="R18" s="75">
        <v>1050</v>
      </c>
      <c r="S18" s="75">
        <v>2550</v>
      </c>
      <c r="T18" s="74">
        <f t="shared" si="5"/>
        <v>142.85714285714283</v>
      </c>
      <c r="U18" s="33" t="s">
        <v>189</v>
      </c>
    </row>
    <row r="19" spans="1:113" ht="137.25" customHeight="1">
      <c r="A19" s="2" t="s">
        <v>28</v>
      </c>
      <c r="B19" s="98">
        <v>890.2</v>
      </c>
      <c r="C19" s="99">
        <v>808.10271999999998</v>
      </c>
      <c r="D19" s="100">
        <f>J19+L19+N19</f>
        <v>24311.99598</v>
      </c>
      <c r="E19" s="99">
        <f>K19+M19+O19</f>
        <v>24304.527909999997</v>
      </c>
      <c r="F19" s="100">
        <v>0</v>
      </c>
      <c r="G19" s="99">
        <v>0</v>
      </c>
      <c r="H19" s="99">
        <v>0</v>
      </c>
      <c r="I19" s="99">
        <v>0</v>
      </c>
      <c r="J19" s="98">
        <v>779.58597999999995</v>
      </c>
      <c r="K19" s="99">
        <v>772.11791000000005</v>
      </c>
      <c r="L19" s="100">
        <v>4168.3999999999996</v>
      </c>
      <c r="M19" s="100">
        <v>4168.3999999999996</v>
      </c>
      <c r="N19" s="100">
        <v>19364.009999999998</v>
      </c>
      <c r="O19" s="100">
        <v>19364.009999999998</v>
      </c>
      <c r="P19" s="33" t="s">
        <v>29</v>
      </c>
      <c r="Q19" s="74">
        <v>3386</v>
      </c>
      <c r="R19" s="75">
        <v>1600</v>
      </c>
      <c r="S19" s="75">
        <v>1739</v>
      </c>
      <c r="T19" s="75">
        <f t="shared" si="5"/>
        <v>8.6875</v>
      </c>
      <c r="U19" s="33" t="s">
        <v>174</v>
      </c>
    </row>
    <row r="20" spans="1:113" ht="129.75" customHeight="1">
      <c r="A20" s="2" t="s">
        <v>30</v>
      </c>
      <c r="B20" s="98">
        <v>403.2</v>
      </c>
      <c r="C20" s="99">
        <v>392.53913</v>
      </c>
      <c r="D20" s="100">
        <f>J20+L20+N20</f>
        <v>2046.3968</v>
      </c>
      <c r="E20" s="99">
        <f>K20+M20+O20</f>
        <v>2046.3968</v>
      </c>
      <c r="F20" s="100">
        <v>0</v>
      </c>
      <c r="G20" s="99">
        <v>0</v>
      </c>
      <c r="H20" s="99">
        <v>0</v>
      </c>
      <c r="I20" s="99">
        <v>0</v>
      </c>
      <c r="J20" s="98">
        <v>392.09679999999997</v>
      </c>
      <c r="K20" s="99">
        <v>392.09679999999997</v>
      </c>
      <c r="L20" s="100">
        <v>335.6</v>
      </c>
      <c r="M20" s="100">
        <v>335.6</v>
      </c>
      <c r="N20" s="100">
        <v>1318.7</v>
      </c>
      <c r="O20" s="100">
        <v>1318.7</v>
      </c>
      <c r="P20" s="33" t="s">
        <v>31</v>
      </c>
      <c r="Q20" s="74">
        <v>473</v>
      </c>
      <c r="R20" s="75">
        <v>88</v>
      </c>
      <c r="S20" s="75">
        <v>101</v>
      </c>
      <c r="T20" s="75">
        <f t="shared" si="5"/>
        <v>14.772727272727266</v>
      </c>
      <c r="U20" s="33" t="s">
        <v>149</v>
      </c>
    </row>
    <row r="21" spans="1:113" ht="144.75" customHeight="1">
      <c r="A21" s="2" t="s">
        <v>32</v>
      </c>
      <c r="B21" s="98">
        <v>5236</v>
      </c>
      <c r="C21" s="99">
        <v>5235.6994000000004</v>
      </c>
      <c r="D21" s="100">
        <f>J21+L21+N21</f>
        <v>14921.216360000002</v>
      </c>
      <c r="E21" s="99">
        <f>K21+M21+O21</f>
        <v>14921.216360000002</v>
      </c>
      <c r="F21" s="100">
        <v>0</v>
      </c>
      <c r="G21" s="99">
        <v>0</v>
      </c>
      <c r="H21" s="99">
        <v>0</v>
      </c>
      <c r="I21" s="99">
        <v>0</v>
      </c>
      <c r="J21" s="98">
        <v>5225.3463600000005</v>
      </c>
      <c r="K21" s="99">
        <v>5225.3463600000005</v>
      </c>
      <c r="L21" s="100">
        <v>5384.4</v>
      </c>
      <c r="M21" s="100">
        <v>5384.4</v>
      </c>
      <c r="N21" s="100">
        <v>4311.47</v>
      </c>
      <c r="O21" s="100">
        <v>4311.47</v>
      </c>
      <c r="P21" s="33" t="s">
        <v>33</v>
      </c>
      <c r="Q21" s="74">
        <v>4214</v>
      </c>
      <c r="R21" s="75">
        <v>2150</v>
      </c>
      <c r="S21" s="75">
        <v>2279</v>
      </c>
      <c r="T21" s="75">
        <f t="shared" si="5"/>
        <v>6</v>
      </c>
      <c r="U21" s="33" t="s">
        <v>190</v>
      </c>
    </row>
    <row r="22" spans="1:113" ht="146.25" customHeight="1">
      <c r="A22" s="20" t="s">
        <v>34</v>
      </c>
      <c r="B22" s="98">
        <v>447.5</v>
      </c>
      <c r="C22" s="99">
        <v>444.31791999999996</v>
      </c>
      <c r="D22" s="100">
        <f>J22</f>
        <v>444.31791999999996</v>
      </c>
      <c r="E22" s="99">
        <f>K22</f>
        <v>444.31791999999996</v>
      </c>
      <c r="F22" s="100">
        <v>0</v>
      </c>
      <c r="G22" s="99">
        <v>0</v>
      </c>
      <c r="H22" s="99">
        <v>0</v>
      </c>
      <c r="I22" s="99">
        <v>0</v>
      </c>
      <c r="J22" s="98">
        <v>444.31791999999996</v>
      </c>
      <c r="K22" s="99">
        <v>444.31791999999996</v>
      </c>
      <c r="L22" s="100"/>
      <c r="M22" s="99"/>
      <c r="N22" s="100"/>
      <c r="O22" s="99"/>
      <c r="P22" s="33" t="s">
        <v>35</v>
      </c>
      <c r="Q22" s="74">
        <v>4724</v>
      </c>
      <c r="R22" s="75">
        <v>4000</v>
      </c>
      <c r="S22" s="75">
        <v>7308</v>
      </c>
      <c r="T22" s="75">
        <f t="shared" si="5"/>
        <v>82.699999999999989</v>
      </c>
      <c r="U22" s="44" t="s">
        <v>191</v>
      </c>
    </row>
    <row r="23" spans="1:113" ht="18.75" customHeight="1">
      <c r="A23" s="198" t="s">
        <v>175</v>
      </c>
      <c r="B23" s="128">
        <v>16098.8</v>
      </c>
      <c r="C23" s="129">
        <v>16297.54</v>
      </c>
      <c r="D23" s="100">
        <f>J23</f>
        <v>16297.24</v>
      </c>
      <c r="E23" s="99">
        <f>K23</f>
        <v>16297.18</v>
      </c>
      <c r="F23" s="100">
        <v>0</v>
      </c>
      <c r="G23" s="99">
        <v>0</v>
      </c>
      <c r="H23" s="99">
        <v>0</v>
      </c>
      <c r="I23" s="183">
        <v>0</v>
      </c>
      <c r="J23" s="131">
        <v>16297.24</v>
      </c>
      <c r="K23" s="129">
        <v>16297.18</v>
      </c>
      <c r="L23" s="211"/>
      <c r="M23" s="183"/>
      <c r="N23" s="211"/>
      <c r="O23" s="183"/>
      <c r="P23" s="186" t="s">
        <v>36</v>
      </c>
      <c r="Q23" s="160">
        <v>540</v>
      </c>
      <c r="R23" s="162">
        <v>155</v>
      </c>
      <c r="S23" s="162">
        <v>163</v>
      </c>
      <c r="T23" s="162">
        <f t="shared" si="5"/>
        <v>5.1612903225806406</v>
      </c>
      <c r="U23" s="186" t="s">
        <v>192</v>
      </c>
    </row>
    <row r="24" spans="1:113" ht="409.5" customHeight="1">
      <c r="A24" s="200"/>
      <c r="B24" s="127"/>
      <c r="C24" s="130"/>
      <c r="D24" s="102"/>
      <c r="E24" s="101"/>
      <c r="F24" s="102"/>
      <c r="G24" s="101"/>
      <c r="H24" s="101"/>
      <c r="I24" s="184"/>
      <c r="J24" s="127"/>
      <c r="K24" s="130"/>
      <c r="L24" s="212"/>
      <c r="M24" s="184"/>
      <c r="N24" s="212"/>
      <c r="O24" s="184"/>
      <c r="P24" s="187"/>
      <c r="Q24" s="161"/>
      <c r="R24" s="163"/>
      <c r="S24" s="163"/>
      <c r="T24" s="163"/>
      <c r="U24" s="187"/>
    </row>
    <row r="25" spans="1:113" ht="263.25" customHeight="1">
      <c r="A25" s="199"/>
      <c r="B25" s="103"/>
      <c r="C25" s="104"/>
      <c r="D25" s="105"/>
      <c r="E25" s="104"/>
      <c r="F25" s="105"/>
      <c r="G25" s="104"/>
      <c r="H25" s="104"/>
      <c r="I25" s="104"/>
      <c r="J25" s="103"/>
      <c r="K25" s="104"/>
      <c r="L25" s="105"/>
      <c r="M25" s="104"/>
      <c r="N25" s="105"/>
      <c r="O25" s="104"/>
      <c r="P25" s="90"/>
      <c r="Q25" s="92"/>
      <c r="R25" s="94"/>
      <c r="S25" s="94"/>
      <c r="T25" s="94"/>
      <c r="U25" s="90"/>
    </row>
    <row r="26" spans="1:113" ht="408.75" customHeight="1">
      <c r="A26" s="20" t="s">
        <v>176</v>
      </c>
      <c r="B26" s="98">
        <v>0</v>
      </c>
      <c r="C26" s="99">
        <v>0</v>
      </c>
      <c r="D26" s="100">
        <f>J26+L26+N26</f>
        <v>106.89999999999999</v>
      </c>
      <c r="E26" s="99">
        <f>K26+M26+O26</f>
        <v>106.89999999999999</v>
      </c>
      <c r="F26" s="100">
        <v>0</v>
      </c>
      <c r="G26" s="99">
        <v>0</v>
      </c>
      <c r="H26" s="99">
        <v>0</v>
      </c>
      <c r="I26" s="99">
        <v>0</v>
      </c>
      <c r="J26" s="98">
        <v>0</v>
      </c>
      <c r="K26" s="99">
        <v>0</v>
      </c>
      <c r="L26" s="100">
        <v>21.3</v>
      </c>
      <c r="M26" s="100">
        <v>21.3</v>
      </c>
      <c r="N26" s="100">
        <v>85.6</v>
      </c>
      <c r="O26" s="100">
        <v>85.6</v>
      </c>
      <c r="P26" s="33" t="s">
        <v>130</v>
      </c>
      <c r="Q26" s="74">
        <v>48</v>
      </c>
      <c r="R26" s="74">
        <v>12</v>
      </c>
      <c r="S26" s="74">
        <v>9</v>
      </c>
      <c r="T26" s="75">
        <f t="shared" ref="T26:T31" si="6">S26/R26*100-100</f>
        <v>-25</v>
      </c>
      <c r="U26" s="44" t="s">
        <v>193</v>
      </c>
    </row>
    <row r="27" spans="1:113" ht="215.25" customHeight="1">
      <c r="A27" s="2" t="s">
        <v>37</v>
      </c>
      <c r="B27" s="98">
        <v>1688.9</v>
      </c>
      <c r="C27" s="99">
        <v>1688.9</v>
      </c>
      <c r="D27" s="100">
        <f t="shared" ref="D27:E32" si="7">J27</f>
        <v>1494.1327699999999</v>
      </c>
      <c r="E27" s="99">
        <f t="shared" si="7"/>
        <v>1494.1327699999999</v>
      </c>
      <c r="F27" s="100">
        <v>0</v>
      </c>
      <c r="G27" s="99">
        <v>0</v>
      </c>
      <c r="H27" s="99">
        <v>0</v>
      </c>
      <c r="I27" s="99">
        <v>0</v>
      </c>
      <c r="J27" s="98">
        <v>1494.1327699999999</v>
      </c>
      <c r="K27" s="99">
        <v>1494.1327699999999</v>
      </c>
      <c r="L27" s="100">
        <v>0</v>
      </c>
      <c r="M27" s="99">
        <v>0</v>
      </c>
      <c r="N27" s="100"/>
      <c r="O27" s="99">
        <v>0</v>
      </c>
      <c r="P27" s="33" t="s">
        <v>125</v>
      </c>
      <c r="Q27" s="74">
        <v>152</v>
      </c>
      <c r="R27" s="74">
        <v>26</v>
      </c>
      <c r="S27" s="74">
        <v>26</v>
      </c>
      <c r="T27" s="75">
        <f t="shared" si="6"/>
        <v>0</v>
      </c>
      <c r="U27" s="44" t="s">
        <v>194</v>
      </c>
    </row>
    <row r="28" spans="1:113" ht="227.25" customHeight="1">
      <c r="A28" s="2" t="s">
        <v>38</v>
      </c>
      <c r="B28" s="98">
        <v>0.4</v>
      </c>
      <c r="C28" s="99">
        <v>0</v>
      </c>
      <c r="D28" s="100">
        <f t="shared" si="7"/>
        <v>0</v>
      </c>
      <c r="E28" s="99">
        <f t="shared" si="7"/>
        <v>0</v>
      </c>
      <c r="F28" s="100">
        <v>0</v>
      </c>
      <c r="G28" s="99">
        <v>0</v>
      </c>
      <c r="H28" s="99">
        <v>0</v>
      </c>
      <c r="I28" s="99">
        <v>0</v>
      </c>
      <c r="J28" s="98">
        <v>0</v>
      </c>
      <c r="K28" s="99">
        <v>0</v>
      </c>
      <c r="L28" s="100">
        <v>0</v>
      </c>
      <c r="M28" s="99">
        <v>0</v>
      </c>
      <c r="N28" s="100">
        <v>0</v>
      </c>
      <c r="O28" s="99">
        <v>0</v>
      </c>
      <c r="P28" s="33" t="s">
        <v>39</v>
      </c>
      <c r="Q28" s="74">
        <v>14</v>
      </c>
      <c r="R28" s="74">
        <v>40</v>
      </c>
      <c r="S28" s="74">
        <v>43</v>
      </c>
      <c r="T28" s="75">
        <f t="shared" si="6"/>
        <v>7.5</v>
      </c>
      <c r="U28" s="33" t="s">
        <v>168</v>
      </c>
    </row>
    <row r="29" spans="1:113" ht="281.25">
      <c r="A29" s="20" t="s">
        <v>195</v>
      </c>
      <c r="B29" s="98">
        <v>7197.8</v>
      </c>
      <c r="C29" s="99">
        <v>6775.7284099999997</v>
      </c>
      <c r="D29" s="100">
        <f t="shared" si="7"/>
        <v>6661.7452599999997</v>
      </c>
      <c r="E29" s="99">
        <f t="shared" si="7"/>
        <v>6638.2012599999998</v>
      </c>
      <c r="F29" s="100">
        <v>0</v>
      </c>
      <c r="G29" s="99">
        <v>0</v>
      </c>
      <c r="H29" s="99">
        <v>0</v>
      </c>
      <c r="I29" s="99">
        <v>0</v>
      </c>
      <c r="J29" s="98">
        <v>6661.7452599999997</v>
      </c>
      <c r="K29" s="99">
        <v>6638.2012599999998</v>
      </c>
      <c r="L29" s="100">
        <v>0</v>
      </c>
      <c r="M29" s="99">
        <v>0</v>
      </c>
      <c r="N29" s="100">
        <v>0</v>
      </c>
      <c r="O29" s="99">
        <v>0</v>
      </c>
      <c r="P29" s="33" t="s">
        <v>40</v>
      </c>
      <c r="Q29" s="74">
        <v>2319</v>
      </c>
      <c r="R29" s="75">
        <v>600</v>
      </c>
      <c r="S29" s="75">
        <v>626</v>
      </c>
      <c r="T29" s="75">
        <f t="shared" si="6"/>
        <v>4.3333333333333286</v>
      </c>
      <c r="U29" s="33" t="s">
        <v>196</v>
      </c>
    </row>
    <row r="30" spans="1:113" s="24" customFormat="1" ht="377.25" customHeight="1">
      <c r="A30" s="20" t="s">
        <v>148</v>
      </c>
      <c r="B30" s="98">
        <v>312</v>
      </c>
      <c r="C30" s="99">
        <v>312</v>
      </c>
      <c r="D30" s="100">
        <f t="shared" si="7"/>
        <v>312</v>
      </c>
      <c r="E30" s="99">
        <f t="shared" si="7"/>
        <v>312</v>
      </c>
      <c r="F30" s="100">
        <v>0</v>
      </c>
      <c r="G30" s="99">
        <v>0</v>
      </c>
      <c r="H30" s="99">
        <v>0</v>
      </c>
      <c r="I30" s="99">
        <v>0</v>
      </c>
      <c r="J30" s="98">
        <v>312</v>
      </c>
      <c r="K30" s="99">
        <v>312</v>
      </c>
      <c r="L30" s="100">
        <v>0</v>
      </c>
      <c r="M30" s="99">
        <v>0</v>
      </c>
      <c r="N30" s="100">
        <v>0</v>
      </c>
      <c r="O30" s="99">
        <v>0</v>
      </c>
      <c r="P30" s="29" t="s">
        <v>150</v>
      </c>
      <c r="Q30" s="71">
        <v>167</v>
      </c>
      <c r="R30" s="75">
        <v>29</v>
      </c>
      <c r="S30" s="70">
        <v>29</v>
      </c>
      <c r="T30" s="75">
        <f t="shared" si="6"/>
        <v>0</v>
      </c>
      <c r="U30" s="33" t="s">
        <v>169</v>
      </c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</row>
    <row r="31" spans="1:113" s="24" customFormat="1" ht="262.5" customHeight="1">
      <c r="A31" s="20" t="s">
        <v>41</v>
      </c>
      <c r="B31" s="98">
        <v>685.8</v>
      </c>
      <c r="C31" s="99">
        <v>684.27056999999991</v>
      </c>
      <c r="D31" s="100">
        <f t="shared" si="7"/>
        <v>684.27056999999991</v>
      </c>
      <c r="E31" s="99">
        <f t="shared" si="7"/>
        <v>684.27056999999991</v>
      </c>
      <c r="F31" s="100">
        <v>0</v>
      </c>
      <c r="G31" s="99">
        <v>0</v>
      </c>
      <c r="H31" s="99">
        <v>0</v>
      </c>
      <c r="I31" s="99">
        <v>0</v>
      </c>
      <c r="J31" s="98">
        <v>684.27056999999991</v>
      </c>
      <c r="K31" s="99">
        <v>684.27056999999991</v>
      </c>
      <c r="L31" s="100">
        <v>0</v>
      </c>
      <c r="M31" s="99">
        <v>0</v>
      </c>
      <c r="N31" s="100">
        <v>0</v>
      </c>
      <c r="O31" s="99">
        <v>0</v>
      </c>
      <c r="P31" s="29" t="s">
        <v>42</v>
      </c>
      <c r="Q31" s="71">
        <v>34531</v>
      </c>
      <c r="R31" s="70">
        <v>25000</v>
      </c>
      <c r="S31" s="70">
        <v>35855</v>
      </c>
      <c r="T31" s="70">
        <f t="shared" si="6"/>
        <v>43.419999999999987</v>
      </c>
      <c r="U31" s="29" t="s">
        <v>159</v>
      </c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</row>
    <row r="32" spans="1:113" s="24" customFormat="1" ht="206.25">
      <c r="A32" s="23" t="s">
        <v>43</v>
      </c>
      <c r="B32" s="98">
        <v>37.299999999999997</v>
      </c>
      <c r="C32" s="99">
        <v>35.116339999999994</v>
      </c>
      <c r="D32" s="100">
        <f t="shared" si="7"/>
        <v>25.20063</v>
      </c>
      <c r="E32" s="99">
        <f t="shared" si="7"/>
        <v>23.896240000000002</v>
      </c>
      <c r="F32" s="100">
        <v>0</v>
      </c>
      <c r="G32" s="99">
        <v>0</v>
      </c>
      <c r="H32" s="99">
        <v>0</v>
      </c>
      <c r="I32" s="99">
        <v>0</v>
      </c>
      <c r="J32" s="98">
        <v>25.20063</v>
      </c>
      <c r="K32" s="99">
        <v>23.896240000000002</v>
      </c>
      <c r="L32" s="100">
        <v>0</v>
      </c>
      <c r="M32" s="99">
        <v>0</v>
      </c>
      <c r="N32" s="100">
        <v>0</v>
      </c>
      <c r="O32" s="99">
        <v>0</v>
      </c>
      <c r="P32" s="29" t="s">
        <v>44</v>
      </c>
      <c r="Q32" s="71">
        <v>100</v>
      </c>
      <c r="R32" s="70">
        <v>100</v>
      </c>
      <c r="S32" s="70">
        <v>100</v>
      </c>
      <c r="T32" s="70">
        <f>S32-R32</f>
        <v>0</v>
      </c>
      <c r="U32" s="29" t="s">
        <v>123</v>
      </c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</row>
    <row r="33" spans="1:113" s="24" customFormat="1" ht="168.75">
      <c r="A33" s="23" t="s">
        <v>45</v>
      </c>
      <c r="B33" s="100">
        <f>B34+B36</f>
        <v>4179.8</v>
      </c>
      <c r="C33" s="100">
        <f>C34+C36</f>
        <v>4412.43642</v>
      </c>
      <c r="D33" s="100">
        <f>F33+H33+J33+L33+N33</f>
        <v>4412.4322899999997</v>
      </c>
      <c r="E33" s="99">
        <f>G33+I33+K33+M33+O33</f>
        <v>4375.6823299999996</v>
      </c>
      <c r="F33" s="100">
        <f>F34+F36</f>
        <v>0</v>
      </c>
      <c r="G33" s="99">
        <f>G34+G36</f>
        <v>0</v>
      </c>
      <c r="H33" s="99">
        <f>H34+H36</f>
        <v>0</v>
      </c>
      <c r="I33" s="99">
        <f>I34+I36</f>
        <v>0</v>
      </c>
      <c r="J33" s="99">
        <f t="shared" ref="J33:K33" si="8">J34+J36</f>
        <v>4412.4322899999997</v>
      </c>
      <c r="K33" s="99">
        <f t="shared" si="8"/>
        <v>4375.6823299999996</v>
      </c>
      <c r="L33" s="100">
        <f>L34+L36</f>
        <v>0</v>
      </c>
      <c r="M33" s="99">
        <f>M34+M36</f>
        <v>0</v>
      </c>
      <c r="N33" s="100">
        <f>N34+N36</f>
        <v>0</v>
      </c>
      <c r="O33" s="99">
        <f>O34+O36</f>
        <v>0</v>
      </c>
      <c r="P33" s="29" t="s">
        <v>46</v>
      </c>
      <c r="Q33" s="71">
        <v>15</v>
      </c>
      <c r="R33" s="70">
        <v>80</v>
      </c>
      <c r="S33" s="71">
        <v>80</v>
      </c>
      <c r="T33" s="70">
        <f>S33-R33</f>
        <v>0</v>
      </c>
      <c r="U33" s="29" t="s">
        <v>173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</row>
    <row r="34" spans="1:113" s="24" customFormat="1" ht="409.5" customHeight="1">
      <c r="A34" s="123" t="s">
        <v>47</v>
      </c>
      <c r="B34" s="217">
        <f>1455.2+2724.6</f>
        <v>4179.8</v>
      </c>
      <c r="C34" s="159">
        <v>4412.43642</v>
      </c>
      <c r="D34" s="114">
        <f>F34+H34+J34+L34+N34</f>
        <v>4412.4322899999997</v>
      </c>
      <c r="E34" s="113">
        <f>G34+I34+K34+M34+O34</f>
        <v>4375.6823299999996</v>
      </c>
      <c r="F34" s="114">
        <v>0</v>
      </c>
      <c r="G34" s="113">
        <v>0</v>
      </c>
      <c r="H34" s="113">
        <v>0</v>
      </c>
      <c r="I34" s="113">
        <v>0</v>
      </c>
      <c r="J34" s="217">
        <v>4412.4322899999997</v>
      </c>
      <c r="K34" s="159">
        <v>4375.6823299999996</v>
      </c>
      <c r="L34" s="114">
        <v>0</v>
      </c>
      <c r="M34" s="113">
        <v>0</v>
      </c>
      <c r="N34" s="114">
        <v>0</v>
      </c>
      <c r="O34" s="113">
        <v>0</v>
      </c>
      <c r="P34" s="124" t="s">
        <v>48</v>
      </c>
      <c r="Q34" s="125">
        <v>100</v>
      </c>
      <c r="R34" s="126">
        <v>85</v>
      </c>
      <c r="S34" s="125">
        <v>100</v>
      </c>
      <c r="T34" s="126">
        <f>S34-R34</f>
        <v>15</v>
      </c>
      <c r="U34" s="191" t="s">
        <v>218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</row>
    <row r="35" spans="1:113" ht="69.75" customHeight="1">
      <c r="A35" s="144"/>
      <c r="B35" s="148"/>
      <c r="C35" s="149"/>
      <c r="D35" s="150"/>
      <c r="E35" s="149"/>
      <c r="F35" s="150"/>
      <c r="G35" s="149"/>
      <c r="H35" s="149"/>
      <c r="I35" s="149"/>
      <c r="J35" s="148"/>
      <c r="K35" s="149"/>
      <c r="L35" s="150"/>
      <c r="M35" s="149"/>
      <c r="N35" s="150"/>
      <c r="O35" s="149"/>
      <c r="P35" s="145"/>
      <c r="Q35" s="92"/>
      <c r="R35" s="94"/>
      <c r="S35" s="92"/>
      <c r="T35" s="94"/>
      <c r="U35" s="192"/>
    </row>
    <row r="36" spans="1:113" s="24" customFormat="1" ht="295.5" customHeight="1">
      <c r="A36" s="23" t="s">
        <v>49</v>
      </c>
      <c r="B36" s="100">
        <v>0</v>
      </c>
      <c r="C36" s="100">
        <f t="shared" ref="C36" si="9">I36</f>
        <v>0</v>
      </c>
      <c r="D36" s="100">
        <f>J36</f>
        <v>0</v>
      </c>
      <c r="E36" s="99">
        <f>K36</f>
        <v>0</v>
      </c>
      <c r="F36" s="100">
        <v>0</v>
      </c>
      <c r="G36" s="99">
        <v>0</v>
      </c>
      <c r="H36" s="99">
        <v>0</v>
      </c>
      <c r="I36" s="99">
        <v>0</v>
      </c>
      <c r="J36" s="98">
        <v>0</v>
      </c>
      <c r="K36" s="99">
        <v>0</v>
      </c>
      <c r="L36" s="100">
        <v>0</v>
      </c>
      <c r="M36" s="99">
        <v>0</v>
      </c>
      <c r="N36" s="100">
        <v>0</v>
      </c>
      <c r="O36" s="99">
        <v>0</v>
      </c>
      <c r="P36" s="29" t="s">
        <v>50</v>
      </c>
      <c r="Q36" s="71">
        <v>15</v>
      </c>
      <c r="R36" s="70">
        <v>80</v>
      </c>
      <c r="S36" s="71">
        <v>75</v>
      </c>
      <c r="T36" s="70">
        <f>S36-R36</f>
        <v>-5</v>
      </c>
      <c r="U36" s="33" t="s">
        <v>172</v>
      </c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</row>
    <row r="37" spans="1:113" ht="302.25" customHeight="1">
      <c r="A37" s="14" t="s">
        <v>51</v>
      </c>
      <c r="B37" s="98">
        <f>SUM(B38:B42)</f>
        <v>880154.1</v>
      </c>
      <c r="C37" s="99">
        <f>SUM(C38:C42)</f>
        <v>778154.09999999986</v>
      </c>
      <c r="D37" s="100">
        <f>F37+H37+J37+L37+N37</f>
        <v>777401.63737000013</v>
      </c>
      <c r="E37" s="99">
        <f>G37+I37+K37+M37+O37</f>
        <v>775598.80793000001</v>
      </c>
      <c r="F37" s="100">
        <f>SUM(F38:F42)</f>
        <v>777401.63737000013</v>
      </c>
      <c r="G37" s="99">
        <f>SUM(G38:G42)</f>
        <v>775598.80793000001</v>
      </c>
      <c r="H37" s="99">
        <f t="shared" ref="H37:O37" si="10">SUM(H38:H42)</f>
        <v>0</v>
      </c>
      <c r="I37" s="99">
        <f t="shared" si="10"/>
        <v>0</v>
      </c>
      <c r="J37" s="98">
        <f t="shared" si="10"/>
        <v>0</v>
      </c>
      <c r="K37" s="99">
        <f t="shared" si="10"/>
        <v>0</v>
      </c>
      <c r="L37" s="100">
        <f t="shared" si="10"/>
        <v>0</v>
      </c>
      <c r="M37" s="99">
        <f t="shared" si="10"/>
        <v>0</v>
      </c>
      <c r="N37" s="100">
        <f t="shared" si="10"/>
        <v>0</v>
      </c>
      <c r="O37" s="99">
        <f t="shared" si="10"/>
        <v>0</v>
      </c>
      <c r="P37" s="51" t="s">
        <v>124</v>
      </c>
      <c r="Q37" s="76" t="s">
        <v>16</v>
      </c>
      <c r="R37" s="81" t="s">
        <v>139</v>
      </c>
      <c r="S37" s="76">
        <v>52.8</v>
      </c>
      <c r="T37" s="76">
        <f>80-S37</f>
        <v>27.200000000000003</v>
      </c>
      <c r="U37" s="141" t="s">
        <v>197</v>
      </c>
    </row>
    <row r="38" spans="1:113" ht="150">
      <c r="A38" s="20" t="s">
        <v>165</v>
      </c>
      <c r="B38" s="98">
        <v>821942.1</v>
      </c>
      <c r="C38" s="99">
        <v>732303.31099999999</v>
      </c>
      <c r="D38" s="100">
        <f>F38</f>
        <v>731638.55484</v>
      </c>
      <c r="E38" s="99">
        <f t="shared" ref="D38:E41" si="11">G38</f>
        <v>731526.77396999998</v>
      </c>
      <c r="F38" s="100">
        <v>731638.55484</v>
      </c>
      <c r="G38" s="99">
        <v>731526.77396999998</v>
      </c>
      <c r="H38" s="99">
        <v>0</v>
      </c>
      <c r="I38" s="99">
        <v>0</v>
      </c>
      <c r="J38" s="98">
        <v>0</v>
      </c>
      <c r="K38" s="99">
        <v>0</v>
      </c>
      <c r="L38" s="100">
        <v>0</v>
      </c>
      <c r="M38" s="99">
        <v>0</v>
      </c>
      <c r="N38" s="100">
        <v>0</v>
      </c>
      <c r="O38" s="99">
        <v>0</v>
      </c>
      <c r="P38" s="33" t="s">
        <v>52</v>
      </c>
      <c r="Q38" s="74">
        <v>19314</v>
      </c>
      <c r="R38" s="75">
        <v>32000</v>
      </c>
      <c r="S38" s="75">
        <v>44238</v>
      </c>
      <c r="T38" s="75">
        <f>S38/R38*100-100</f>
        <v>38.243750000000006</v>
      </c>
      <c r="U38" s="186" t="s">
        <v>198</v>
      </c>
    </row>
    <row r="39" spans="1:113" ht="403.5" customHeight="1">
      <c r="A39" s="2" t="s">
        <v>53</v>
      </c>
      <c r="B39" s="98">
        <v>30942.9</v>
      </c>
      <c r="C39" s="99">
        <v>24654.508389999999</v>
      </c>
      <c r="D39" s="100">
        <f>F39</f>
        <v>24650.70839</v>
      </c>
      <c r="E39" s="99">
        <f>G39</f>
        <v>23220.796559999999</v>
      </c>
      <c r="F39" s="100">
        <v>24650.70839</v>
      </c>
      <c r="G39" s="99">
        <v>23220.796559999999</v>
      </c>
      <c r="H39" s="99">
        <v>0</v>
      </c>
      <c r="I39" s="99">
        <v>0</v>
      </c>
      <c r="J39" s="98">
        <v>0</v>
      </c>
      <c r="K39" s="99">
        <v>0</v>
      </c>
      <c r="L39" s="100">
        <v>0</v>
      </c>
      <c r="M39" s="99">
        <v>0</v>
      </c>
      <c r="N39" s="100">
        <v>0</v>
      </c>
      <c r="O39" s="99">
        <v>0</v>
      </c>
      <c r="P39" s="33" t="s">
        <v>54</v>
      </c>
      <c r="Q39" s="74">
        <v>154</v>
      </c>
      <c r="R39" s="75">
        <v>30</v>
      </c>
      <c r="S39" s="75">
        <v>33</v>
      </c>
      <c r="T39" s="75">
        <f>S39/R39*100-100</f>
        <v>10.000000000000014</v>
      </c>
      <c r="U39" s="187"/>
    </row>
    <row r="40" spans="1:113" ht="318.75">
      <c r="A40" s="20" t="s">
        <v>164</v>
      </c>
      <c r="B40" s="98">
        <v>5720</v>
      </c>
      <c r="C40" s="99">
        <v>3510.2</v>
      </c>
      <c r="D40" s="100">
        <f t="shared" si="11"/>
        <v>3509.01217</v>
      </c>
      <c r="E40" s="99">
        <f t="shared" si="11"/>
        <v>3504.96468</v>
      </c>
      <c r="F40" s="100">
        <v>3509.01217</v>
      </c>
      <c r="G40" s="99">
        <v>3504.96468</v>
      </c>
      <c r="H40" s="99">
        <v>0</v>
      </c>
      <c r="I40" s="99">
        <v>0</v>
      </c>
      <c r="J40" s="98">
        <v>0</v>
      </c>
      <c r="K40" s="99">
        <v>0</v>
      </c>
      <c r="L40" s="100">
        <v>0</v>
      </c>
      <c r="M40" s="99">
        <v>0</v>
      </c>
      <c r="N40" s="100">
        <v>0</v>
      </c>
      <c r="O40" s="99">
        <v>0</v>
      </c>
      <c r="P40" s="33" t="s">
        <v>55</v>
      </c>
      <c r="Q40" s="74">
        <v>2317</v>
      </c>
      <c r="R40" s="75">
        <v>365</v>
      </c>
      <c r="S40" s="75">
        <v>365</v>
      </c>
      <c r="T40" s="75">
        <f>S40/R40*100-100</f>
        <v>0</v>
      </c>
      <c r="U40" s="188"/>
    </row>
    <row r="41" spans="1:113" ht="328.5" customHeight="1">
      <c r="A41" s="20" t="s">
        <v>117</v>
      </c>
      <c r="B41" s="98">
        <v>14152</v>
      </c>
      <c r="C41" s="99">
        <v>11670</v>
      </c>
      <c r="D41" s="100">
        <f t="shared" si="11"/>
        <v>11617.470359999999</v>
      </c>
      <c r="E41" s="99">
        <f t="shared" si="11"/>
        <v>11490.086220000001</v>
      </c>
      <c r="F41" s="100">
        <v>11617.470359999999</v>
      </c>
      <c r="G41" s="99">
        <v>11490.086220000001</v>
      </c>
      <c r="H41" s="99">
        <v>0</v>
      </c>
      <c r="I41" s="99">
        <v>0</v>
      </c>
      <c r="J41" s="98">
        <v>0</v>
      </c>
      <c r="K41" s="99">
        <v>0</v>
      </c>
      <c r="L41" s="100">
        <v>0</v>
      </c>
      <c r="M41" s="99">
        <v>0</v>
      </c>
      <c r="N41" s="100">
        <v>0</v>
      </c>
      <c r="O41" s="99">
        <v>0</v>
      </c>
      <c r="P41" s="33" t="s">
        <v>160</v>
      </c>
      <c r="Q41" s="74" t="s">
        <v>15</v>
      </c>
      <c r="R41" s="75">
        <v>100</v>
      </c>
      <c r="S41" s="75">
        <v>100</v>
      </c>
      <c r="T41" s="75">
        <f>S41-R41</f>
        <v>0</v>
      </c>
      <c r="U41" s="50" t="s">
        <v>151</v>
      </c>
    </row>
    <row r="42" spans="1:113" ht="263.25" customHeight="1">
      <c r="A42" s="19" t="s">
        <v>118</v>
      </c>
      <c r="B42" s="98">
        <v>7397.1</v>
      </c>
      <c r="C42" s="99">
        <v>6016.08061</v>
      </c>
      <c r="D42" s="100">
        <f>F42</f>
        <v>5985.8916100000006</v>
      </c>
      <c r="E42" s="99">
        <f>G42</f>
        <v>5856.1864999999998</v>
      </c>
      <c r="F42" s="100">
        <v>5985.8916100000006</v>
      </c>
      <c r="G42" s="99">
        <v>5856.1864999999998</v>
      </c>
      <c r="H42" s="99">
        <v>0</v>
      </c>
      <c r="I42" s="99">
        <v>0</v>
      </c>
      <c r="J42" s="98">
        <v>0</v>
      </c>
      <c r="K42" s="99">
        <v>0</v>
      </c>
      <c r="L42" s="100">
        <v>0</v>
      </c>
      <c r="M42" s="99">
        <v>0</v>
      </c>
      <c r="N42" s="100">
        <v>0</v>
      </c>
      <c r="O42" s="99">
        <v>0</v>
      </c>
      <c r="P42" s="33" t="s">
        <v>56</v>
      </c>
      <c r="Q42" s="74">
        <v>21631</v>
      </c>
      <c r="R42" s="75">
        <v>32365</v>
      </c>
      <c r="S42" s="75">
        <v>44603</v>
      </c>
      <c r="T42" s="75">
        <f>S42/R42*100-100</f>
        <v>37.812451722539777</v>
      </c>
      <c r="U42" s="33" t="s">
        <v>199</v>
      </c>
    </row>
    <row r="43" spans="1:113" s="9" customFormat="1" ht="56.25">
      <c r="A43" s="4" t="s">
        <v>108</v>
      </c>
      <c r="B43" s="95">
        <f>B15+B33+B37</f>
        <v>920231.8</v>
      </c>
      <c r="C43" s="96">
        <f>C15+C33+C37</f>
        <v>818244.04599999986</v>
      </c>
      <c r="D43" s="97">
        <f>F43+H43+J43+L43+N43</f>
        <v>852122.77104000014</v>
      </c>
      <c r="E43" s="96">
        <f>G43+I43+K43+M43+O43</f>
        <v>850250.80333999998</v>
      </c>
      <c r="F43" s="97">
        <f t="shared" ref="F43:O43" si="12">F15+F33+F37</f>
        <v>777401.63737000013</v>
      </c>
      <c r="G43" s="96">
        <f t="shared" si="12"/>
        <v>775598.80793000001</v>
      </c>
      <c r="H43" s="96">
        <f t="shared" si="12"/>
        <v>0</v>
      </c>
      <c r="I43" s="96">
        <f t="shared" si="12"/>
        <v>0</v>
      </c>
      <c r="J43" s="95">
        <f t="shared" si="12"/>
        <v>39731.65367</v>
      </c>
      <c r="K43" s="96">
        <f t="shared" si="12"/>
        <v>39662.515410000007</v>
      </c>
      <c r="L43" s="97">
        <f t="shared" si="12"/>
        <v>9909.6999999999989</v>
      </c>
      <c r="M43" s="96">
        <f t="shared" si="12"/>
        <v>9909.6999999999989</v>
      </c>
      <c r="N43" s="97">
        <f t="shared" si="12"/>
        <v>25079.78</v>
      </c>
      <c r="O43" s="96">
        <f t="shared" si="12"/>
        <v>25079.78</v>
      </c>
      <c r="P43" s="15"/>
      <c r="Q43" s="82"/>
      <c r="R43" s="83"/>
      <c r="S43" s="83"/>
      <c r="T43" s="83"/>
      <c r="U43" s="15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</row>
    <row r="44" spans="1:113" s="9" customFormat="1" ht="37.5">
      <c r="A44" s="8" t="s">
        <v>103</v>
      </c>
      <c r="B44" s="95">
        <v>0</v>
      </c>
      <c r="C44" s="96">
        <v>0</v>
      </c>
      <c r="D44" s="97">
        <v>0</v>
      </c>
      <c r="E44" s="96">
        <v>0</v>
      </c>
      <c r="F44" s="97">
        <v>0</v>
      </c>
      <c r="G44" s="96">
        <v>0</v>
      </c>
      <c r="H44" s="96">
        <v>0</v>
      </c>
      <c r="I44" s="96">
        <v>0</v>
      </c>
      <c r="J44" s="95">
        <v>0</v>
      </c>
      <c r="K44" s="96">
        <v>0</v>
      </c>
      <c r="L44" s="97">
        <v>0</v>
      </c>
      <c r="M44" s="96">
        <v>0</v>
      </c>
      <c r="N44" s="97">
        <v>0</v>
      </c>
      <c r="O44" s="96">
        <v>0</v>
      </c>
      <c r="P44" s="15"/>
      <c r="Q44" s="52"/>
      <c r="R44" s="15"/>
      <c r="S44" s="15"/>
      <c r="T44" s="15"/>
      <c r="U44" s="15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</row>
    <row r="45" spans="1:113" s="5" customFormat="1" ht="243.75">
      <c r="A45" s="4" t="s">
        <v>156</v>
      </c>
      <c r="B45" s="95">
        <f>B48</f>
        <v>517</v>
      </c>
      <c r="C45" s="96">
        <f>C48</f>
        <v>579.78</v>
      </c>
      <c r="D45" s="97">
        <f>F45+H45+J45+N45</f>
        <v>502.23499999999996</v>
      </c>
      <c r="E45" s="96">
        <f>G45+I45+K45+O45</f>
        <v>502.23499999999996</v>
      </c>
      <c r="F45" s="97">
        <f t="shared" ref="F45:O45" si="13">F48</f>
        <v>0</v>
      </c>
      <c r="G45" s="96">
        <f t="shared" si="13"/>
        <v>0</v>
      </c>
      <c r="H45" s="96">
        <f t="shared" si="13"/>
        <v>0</v>
      </c>
      <c r="I45" s="96">
        <f t="shared" si="13"/>
        <v>0</v>
      </c>
      <c r="J45" s="95">
        <f>J48</f>
        <v>502.23499999999996</v>
      </c>
      <c r="K45" s="96">
        <f>K48</f>
        <v>502.23499999999996</v>
      </c>
      <c r="L45" s="97">
        <f t="shared" si="13"/>
        <v>0</v>
      </c>
      <c r="M45" s="96">
        <f t="shared" si="13"/>
        <v>0</v>
      </c>
      <c r="N45" s="97">
        <f t="shared" si="13"/>
        <v>0</v>
      </c>
      <c r="O45" s="96">
        <f t="shared" si="13"/>
        <v>0</v>
      </c>
      <c r="P45" s="33" t="s">
        <v>57</v>
      </c>
      <c r="Q45" s="74">
        <v>32.1</v>
      </c>
      <c r="R45" s="74" t="s">
        <v>140</v>
      </c>
      <c r="S45" s="75">
        <v>32.9</v>
      </c>
      <c r="T45" s="75">
        <f>S45-25</f>
        <v>7.8999999999999986</v>
      </c>
      <c r="U45" s="44" t="s">
        <v>200</v>
      </c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</row>
    <row r="46" spans="1:113">
      <c r="A46" s="189" t="s">
        <v>58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</row>
    <row r="47" spans="1:113" ht="168.75">
      <c r="A47" s="10" t="s">
        <v>59</v>
      </c>
      <c r="B47" s="98">
        <f>B48+B60+B74</f>
        <v>517</v>
      </c>
      <c r="C47" s="99">
        <f t="shared" ref="C47:O47" si="14">C48</f>
        <v>579.78</v>
      </c>
      <c r="D47" s="100">
        <f>F47+H47+J47+L47+N47</f>
        <v>502.23499999999996</v>
      </c>
      <c r="E47" s="99">
        <f>G47+I47+K47+M47+O47</f>
        <v>502.23499999999996</v>
      </c>
      <c r="F47" s="100">
        <f t="shared" si="14"/>
        <v>0</v>
      </c>
      <c r="G47" s="99">
        <f t="shared" si="14"/>
        <v>0</v>
      </c>
      <c r="H47" s="99">
        <f t="shared" si="14"/>
        <v>0</v>
      </c>
      <c r="I47" s="99">
        <f t="shared" si="14"/>
        <v>0</v>
      </c>
      <c r="J47" s="98">
        <f t="shared" si="14"/>
        <v>502.23499999999996</v>
      </c>
      <c r="K47" s="99">
        <f>K48</f>
        <v>502.23499999999996</v>
      </c>
      <c r="L47" s="100">
        <f t="shared" si="14"/>
        <v>0</v>
      </c>
      <c r="M47" s="99">
        <f t="shared" si="14"/>
        <v>0</v>
      </c>
      <c r="N47" s="100">
        <f t="shared" si="14"/>
        <v>0</v>
      </c>
      <c r="O47" s="99">
        <f t="shared" si="14"/>
        <v>0</v>
      </c>
      <c r="P47" s="33" t="s">
        <v>57</v>
      </c>
      <c r="Q47" s="74">
        <v>32.1</v>
      </c>
      <c r="R47" s="74" t="s">
        <v>140</v>
      </c>
      <c r="S47" s="75">
        <v>32.9</v>
      </c>
      <c r="T47" s="75">
        <f>S47-25</f>
        <v>7.8999999999999986</v>
      </c>
      <c r="U47" s="44" t="s">
        <v>200</v>
      </c>
    </row>
    <row r="48" spans="1:113" ht="198.75" customHeight="1">
      <c r="A48" s="10" t="s">
        <v>109</v>
      </c>
      <c r="B48" s="98">
        <f>SUM(B49:B59)</f>
        <v>517</v>
      </c>
      <c r="C48" s="99">
        <f>SUM(C49:C59)</f>
        <v>579.78</v>
      </c>
      <c r="D48" s="100">
        <f>F48+H48+J48+N48</f>
        <v>502.23499999999996</v>
      </c>
      <c r="E48" s="99">
        <f>G48+I48+K48+O48</f>
        <v>502.23499999999996</v>
      </c>
      <c r="F48" s="100">
        <f>SUM(F49:F58)</f>
        <v>0</v>
      </c>
      <c r="G48" s="99">
        <f>SUM(G49:G58)</f>
        <v>0</v>
      </c>
      <c r="H48" s="99">
        <f>SUM(H49:H58)</f>
        <v>0</v>
      </c>
      <c r="I48" s="99">
        <f>SUM(I49:I58)</f>
        <v>0</v>
      </c>
      <c r="J48" s="98">
        <f>SUM(J49:J59)</f>
        <v>502.23499999999996</v>
      </c>
      <c r="K48" s="99">
        <f>SUM(K49:K59)</f>
        <v>502.23499999999996</v>
      </c>
      <c r="L48" s="100">
        <f>SUM(L49:L58)</f>
        <v>0</v>
      </c>
      <c r="M48" s="99">
        <f>SUM(M49:M58)</f>
        <v>0</v>
      </c>
      <c r="N48" s="100">
        <f>SUM(N49:N58)</f>
        <v>0</v>
      </c>
      <c r="O48" s="99">
        <f>SUM(O49:O58)</f>
        <v>0</v>
      </c>
      <c r="P48" s="33" t="s">
        <v>60</v>
      </c>
      <c r="Q48" s="72">
        <v>0.5</v>
      </c>
      <c r="R48" s="73">
        <v>0.55000000000000004</v>
      </c>
      <c r="S48" s="73">
        <v>0.22</v>
      </c>
      <c r="T48" s="72">
        <f>R48-S48</f>
        <v>0.33000000000000007</v>
      </c>
      <c r="U48" s="44" t="s">
        <v>201</v>
      </c>
    </row>
    <row r="49" spans="1:21" ht="180.75" customHeight="1">
      <c r="A49" s="10" t="s">
        <v>61</v>
      </c>
      <c r="B49" s="98">
        <v>0</v>
      </c>
      <c r="C49" s="99">
        <v>0</v>
      </c>
      <c r="D49" s="100">
        <v>0</v>
      </c>
      <c r="E49" s="99">
        <v>0</v>
      </c>
      <c r="F49" s="100">
        <v>0</v>
      </c>
      <c r="G49" s="99">
        <v>0</v>
      </c>
      <c r="H49" s="99">
        <v>0</v>
      </c>
      <c r="I49" s="99">
        <v>0</v>
      </c>
      <c r="J49" s="98">
        <v>0</v>
      </c>
      <c r="K49" s="99">
        <v>0</v>
      </c>
      <c r="L49" s="100">
        <v>0</v>
      </c>
      <c r="M49" s="99">
        <v>0</v>
      </c>
      <c r="N49" s="100">
        <v>0</v>
      </c>
      <c r="O49" s="99">
        <v>0</v>
      </c>
      <c r="P49" s="33" t="s">
        <v>62</v>
      </c>
      <c r="Q49" s="74">
        <v>95</v>
      </c>
      <c r="R49" s="75">
        <v>98</v>
      </c>
      <c r="S49" s="70">
        <v>100</v>
      </c>
      <c r="T49" s="75">
        <f>S49-R49</f>
        <v>2</v>
      </c>
      <c r="U49" s="49" t="s">
        <v>181</v>
      </c>
    </row>
    <row r="50" spans="1:21" ht="224.25" customHeight="1">
      <c r="A50" s="7" t="s">
        <v>63</v>
      </c>
      <c r="B50" s="98">
        <v>0</v>
      </c>
      <c r="C50" s="99">
        <v>0</v>
      </c>
      <c r="D50" s="100">
        <v>0</v>
      </c>
      <c r="E50" s="99">
        <v>0</v>
      </c>
      <c r="F50" s="100">
        <v>0</v>
      </c>
      <c r="G50" s="99">
        <v>0</v>
      </c>
      <c r="H50" s="99">
        <v>0</v>
      </c>
      <c r="I50" s="99">
        <v>0</v>
      </c>
      <c r="J50" s="98">
        <v>0</v>
      </c>
      <c r="K50" s="99">
        <v>0</v>
      </c>
      <c r="L50" s="100">
        <v>0</v>
      </c>
      <c r="M50" s="99">
        <v>0</v>
      </c>
      <c r="N50" s="100">
        <v>0</v>
      </c>
      <c r="O50" s="99">
        <v>0</v>
      </c>
      <c r="P50" s="33" t="s">
        <v>64</v>
      </c>
      <c r="Q50" s="74">
        <v>7.7</v>
      </c>
      <c r="R50" s="75">
        <v>8.5</v>
      </c>
      <c r="S50" s="75">
        <v>12.5</v>
      </c>
      <c r="T50" s="75">
        <f>S50-R50</f>
        <v>4</v>
      </c>
      <c r="U50" s="33" t="s">
        <v>184</v>
      </c>
    </row>
    <row r="51" spans="1:21" ht="182.25" customHeight="1">
      <c r="A51" s="11" t="s">
        <v>65</v>
      </c>
      <c r="B51" s="98">
        <v>0</v>
      </c>
      <c r="C51" s="99">
        <v>0</v>
      </c>
      <c r="D51" s="100">
        <v>0</v>
      </c>
      <c r="E51" s="99">
        <v>0</v>
      </c>
      <c r="F51" s="100">
        <v>0</v>
      </c>
      <c r="G51" s="99">
        <v>0</v>
      </c>
      <c r="H51" s="99">
        <v>0</v>
      </c>
      <c r="I51" s="99">
        <v>0</v>
      </c>
      <c r="J51" s="98">
        <v>0</v>
      </c>
      <c r="K51" s="99">
        <v>0</v>
      </c>
      <c r="L51" s="100">
        <v>0</v>
      </c>
      <c r="M51" s="99">
        <v>0</v>
      </c>
      <c r="N51" s="100">
        <v>0</v>
      </c>
      <c r="O51" s="99">
        <v>0</v>
      </c>
      <c r="P51" s="33" t="s">
        <v>66</v>
      </c>
      <c r="Q51" s="74">
        <v>100</v>
      </c>
      <c r="R51" s="84">
        <v>100</v>
      </c>
      <c r="S51" s="85">
        <v>100</v>
      </c>
      <c r="T51" s="75">
        <f>S51-R51</f>
        <v>0</v>
      </c>
      <c r="U51" s="33" t="s">
        <v>152</v>
      </c>
    </row>
    <row r="52" spans="1:21" ht="225.75" customHeight="1">
      <c r="A52" s="7" t="s">
        <v>67</v>
      </c>
      <c r="B52" s="98">
        <v>0</v>
      </c>
      <c r="C52" s="99">
        <v>0</v>
      </c>
      <c r="D52" s="100">
        <v>0</v>
      </c>
      <c r="E52" s="99">
        <v>0</v>
      </c>
      <c r="F52" s="100">
        <v>0</v>
      </c>
      <c r="G52" s="99">
        <v>0</v>
      </c>
      <c r="H52" s="99">
        <v>0</v>
      </c>
      <c r="I52" s="99">
        <v>0</v>
      </c>
      <c r="J52" s="98">
        <v>0</v>
      </c>
      <c r="K52" s="99">
        <v>0</v>
      </c>
      <c r="L52" s="100">
        <v>0</v>
      </c>
      <c r="M52" s="99">
        <v>0</v>
      </c>
      <c r="N52" s="100">
        <v>0</v>
      </c>
      <c r="O52" s="99">
        <v>0</v>
      </c>
      <c r="P52" s="33" t="s">
        <v>68</v>
      </c>
      <c r="Q52" s="74" t="s">
        <v>16</v>
      </c>
      <c r="R52" s="84">
        <v>98</v>
      </c>
      <c r="S52" s="85">
        <v>99</v>
      </c>
      <c r="T52" s="75">
        <f>S52-R52</f>
        <v>1</v>
      </c>
      <c r="U52" s="151" t="s">
        <v>202</v>
      </c>
    </row>
    <row r="53" spans="1:21" ht="409.5">
      <c r="A53" s="20" t="s">
        <v>69</v>
      </c>
      <c r="B53" s="152">
        <v>0</v>
      </c>
      <c r="C53" s="153">
        <v>0</v>
      </c>
      <c r="D53" s="154">
        <v>0</v>
      </c>
      <c r="E53" s="153">
        <v>0</v>
      </c>
      <c r="F53" s="154">
        <v>0</v>
      </c>
      <c r="G53" s="153">
        <v>0</v>
      </c>
      <c r="H53" s="153">
        <v>0</v>
      </c>
      <c r="I53" s="153">
        <v>0</v>
      </c>
      <c r="J53" s="152">
        <v>0</v>
      </c>
      <c r="K53" s="153">
        <v>0</v>
      </c>
      <c r="L53" s="154">
        <v>0</v>
      </c>
      <c r="M53" s="153">
        <v>0</v>
      </c>
      <c r="N53" s="154">
        <v>0</v>
      </c>
      <c r="O53" s="153">
        <v>0</v>
      </c>
      <c r="P53" s="33" t="s">
        <v>70</v>
      </c>
      <c r="Q53" s="74" t="s">
        <v>16</v>
      </c>
      <c r="R53" s="84">
        <v>100</v>
      </c>
      <c r="S53" s="84">
        <v>100</v>
      </c>
      <c r="T53" s="75">
        <f>S53-R53</f>
        <v>0</v>
      </c>
      <c r="U53" s="73" t="s">
        <v>203</v>
      </c>
    </row>
    <row r="54" spans="1:21" ht="409.5" customHeight="1">
      <c r="A54" s="143" t="s">
        <v>71</v>
      </c>
      <c r="B54" s="155">
        <v>386</v>
      </c>
      <c r="C54" s="156">
        <v>373.78</v>
      </c>
      <c r="D54" s="157">
        <f>F54+H54+J54+N54</f>
        <v>373.78</v>
      </c>
      <c r="E54" s="156">
        <f>G54+I54+K54+O54</f>
        <v>373.78</v>
      </c>
      <c r="F54" s="157">
        <v>0</v>
      </c>
      <c r="G54" s="156">
        <v>0</v>
      </c>
      <c r="H54" s="156">
        <v>0</v>
      </c>
      <c r="I54" s="156">
        <v>0</v>
      </c>
      <c r="J54" s="155">
        <v>373.78</v>
      </c>
      <c r="K54" s="156">
        <v>373.78</v>
      </c>
      <c r="L54" s="157">
        <v>0</v>
      </c>
      <c r="M54" s="156">
        <v>0</v>
      </c>
      <c r="N54" s="157">
        <v>0</v>
      </c>
      <c r="O54" s="156">
        <v>0</v>
      </c>
      <c r="P54" s="138" t="s">
        <v>72</v>
      </c>
      <c r="Q54" s="139" t="s">
        <v>16</v>
      </c>
      <c r="R54" s="146">
        <v>30</v>
      </c>
      <c r="S54" s="146">
        <v>32</v>
      </c>
      <c r="T54" s="146">
        <f>S54/R54*100-100</f>
        <v>6.6666666666666714</v>
      </c>
      <c r="U54" s="186" t="s">
        <v>180</v>
      </c>
    </row>
    <row r="55" spans="1:21" ht="124.5" customHeight="1">
      <c r="A55" s="144"/>
      <c r="B55" s="148"/>
      <c r="C55" s="149"/>
      <c r="D55" s="150"/>
      <c r="E55" s="149"/>
      <c r="F55" s="150"/>
      <c r="G55" s="149"/>
      <c r="H55" s="149"/>
      <c r="I55" s="149"/>
      <c r="J55" s="148"/>
      <c r="K55" s="149"/>
      <c r="L55" s="150"/>
      <c r="M55" s="149"/>
      <c r="N55" s="150"/>
      <c r="O55" s="149"/>
      <c r="P55" s="145"/>
      <c r="Q55" s="92"/>
      <c r="R55" s="147"/>
      <c r="S55" s="147"/>
      <c r="T55" s="147"/>
      <c r="U55" s="188"/>
    </row>
    <row r="56" spans="1:21" ht="281.25">
      <c r="A56" s="7" t="s">
        <v>73</v>
      </c>
      <c r="B56" s="98">
        <v>0</v>
      </c>
      <c r="C56" s="99">
        <v>0</v>
      </c>
      <c r="D56" s="100">
        <v>0</v>
      </c>
      <c r="E56" s="99">
        <v>0</v>
      </c>
      <c r="F56" s="100">
        <v>0</v>
      </c>
      <c r="G56" s="99">
        <v>0</v>
      </c>
      <c r="H56" s="99">
        <v>0</v>
      </c>
      <c r="I56" s="99">
        <v>0</v>
      </c>
      <c r="J56" s="98">
        <v>0</v>
      </c>
      <c r="K56" s="99">
        <v>0</v>
      </c>
      <c r="L56" s="100">
        <v>0</v>
      </c>
      <c r="M56" s="99">
        <v>0</v>
      </c>
      <c r="N56" s="100">
        <v>0</v>
      </c>
      <c r="O56" s="99">
        <v>0</v>
      </c>
      <c r="P56" s="33" t="s">
        <v>74</v>
      </c>
      <c r="Q56" s="44" t="s">
        <v>16</v>
      </c>
      <c r="R56" s="84">
        <v>100</v>
      </c>
      <c r="S56" s="85">
        <v>100</v>
      </c>
      <c r="T56" s="75">
        <f>S56-R56</f>
        <v>0</v>
      </c>
      <c r="U56" s="49" t="s">
        <v>112</v>
      </c>
    </row>
    <row r="57" spans="1:21" ht="146.25" customHeight="1">
      <c r="A57" s="7" t="s">
        <v>75</v>
      </c>
      <c r="B57" s="98">
        <v>0</v>
      </c>
      <c r="C57" s="99">
        <v>0</v>
      </c>
      <c r="D57" s="100">
        <v>0</v>
      </c>
      <c r="E57" s="99">
        <v>0</v>
      </c>
      <c r="F57" s="100">
        <v>0</v>
      </c>
      <c r="G57" s="99">
        <v>0</v>
      </c>
      <c r="H57" s="99">
        <v>0</v>
      </c>
      <c r="I57" s="99">
        <v>0</v>
      </c>
      <c r="J57" s="98">
        <v>0</v>
      </c>
      <c r="K57" s="99">
        <v>0</v>
      </c>
      <c r="L57" s="100">
        <v>0</v>
      </c>
      <c r="M57" s="99">
        <v>0</v>
      </c>
      <c r="N57" s="100">
        <v>0</v>
      </c>
      <c r="O57" s="99">
        <v>0</v>
      </c>
      <c r="P57" s="33" t="s">
        <v>76</v>
      </c>
      <c r="Q57" s="44" t="s">
        <v>16</v>
      </c>
      <c r="R57" s="84">
        <v>1</v>
      </c>
      <c r="S57" s="85">
        <v>1</v>
      </c>
      <c r="T57" s="84">
        <f>S57/R57*100-100</f>
        <v>0</v>
      </c>
      <c r="U57" s="33" t="s">
        <v>113</v>
      </c>
    </row>
    <row r="58" spans="1:21" ht="150">
      <c r="A58" s="7" t="s">
        <v>166</v>
      </c>
      <c r="B58" s="98">
        <v>76</v>
      </c>
      <c r="C58" s="99">
        <v>151</v>
      </c>
      <c r="D58" s="100">
        <f>F58+H58+J58+N58</f>
        <v>75</v>
      </c>
      <c r="E58" s="99">
        <f>G58+I58+K58+O58</f>
        <v>75</v>
      </c>
      <c r="F58" s="100">
        <v>0</v>
      </c>
      <c r="G58" s="99">
        <v>0</v>
      </c>
      <c r="H58" s="99">
        <v>0</v>
      </c>
      <c r="I58" s="99">
        <v>0</v>
      </c>
      <c r="J58" s="98">
        <v>75</v>
      </c>
      <c r="K58" s="99">
        <v>75</v>
      </c>
      <c r="L58" s="100">
        <v>0</v>
      </c>
      <c r="M58" s="99">
        <v>0</v>
      </c>
      <c r="N58" s="100">
        <v>0</v>
      </c>
      <c r="O58" s="99">
        <v>0</v>
      </c>
      <c r="P58" s="33" t="s">
        <v>219</v>
      </c>
      <c r="Q58" s="74">
        <v>76</v>
      </c>
      <c r="R58" s="84">
        <v>1</v>
      </c>
      <c r="S58" s="84">
        <v>1</v>
      </c>
      <c r="T58" s="84">
        <f>S58/R58*100-100</f>
        <v>0</v>
      </c>
      <c r="U58" s="135" t="s">
        <v>171</v>
      </c>
    </row>
    <row r="59" spans="1:21" ht="154.5" customHeight="1">
      <c r="A59" s="7" t="s">
        <v>126</v>
      </c>
      <c r="B59" s="98">
        <v>55</v>
      </c>
      <c r="C59" s="99">
        <v>55</v>
      </c>
      <c r="D59" s="100">
        <f>F59+H59+J59+N59</f>
        <v>53.454999999999998</v>
      </c>
      <c r="E59" s="99">
        <f>G59+I59+K59+O59</f>
        <v>53.454999999999998</v>
      </c>
      <c r="F59" s="100">
        <v>0</v>
      </c>
      <c r="G59" s="99">
        <v>0</v>
      </c>
      <c r="H59" s="99">
        <v>0</v>
      </c>
      <c r="I59" s="99">
        <v>0</v>
      </c>
      <c r="J59" s="98">
        <v>53.454999999999998</v>
      </c>
      <c r="K59" s="99">
        <v>53.454999999999998</v>
      </c>
      <c r="L59" s="100">
        <v>0</v>
      </c>
      <c r="M59" s="99">
        <v>0</v>
      </c>
      <c r="N59" s="100">
        <v>0</v>
      </c>
      <c r="O59" s="99">
        <v>0</v>
      </c>
      <c r="P59" s="33" t="s">
        <v>127</v>
      </c>
      <c r="Q59" s="44" t="s">
        <v>16</v>
      </c>
      <c r="R59" s="84">
        <v>1</v>
      </c>
      <c r="S59" s="84">
        <v>1</v>
      </c>
      <c r="T59" s="84">
        <f>S59/R59*100-100</f>
        <v>0</v>
      </c>
      <c r="U59" s="135" t="s">
        <v>208</v>
      </c>
    </row>
    <row r="60" spans="1:21" ht="243.75">
      <c r="A60" s="25" t="s">
        <v>129</v>
      </c>
      <c r="B60" s="98">
        <v>0</v>
      </c>
      <c r="C60" s="99">
        <v>0</v>
      </c>
      <c r="D60" s="100">
        <v>0</v>
      </c>
      <c r="E60" s="99">
        <v>0</v>
      </c>
      <c r="F60" s="100">
        <v>0</v>
      </c>
      <c r="G60" s="99">
        <v>0</v>
      </c>
      <c r="H60" s="99">
        <v>0</v>
      </c>
      <c r="I60" s="99">
        <v>0</v>
      </c>
      <c r="J60" s="98">
        <v>0</v>
      </c>
      <c r="K60" s="99">
        <v>0</v>
      </c>
      <c r="L60" s="100">
        <v>0</v>
      </c>
      <c r="M60" s="99">
        <v>0</v>
      </c>
      <c r="N60" s="100">
        <v>0</v>
      </c>
      <c r="O60" s="99">
        <v>0</v>
      </c>
      <c r="P60" s="33" t="s">
        <v>77</v>
      </c>
      <c r="Q60" s="74">
        <v>28.2</v>
      </c>
      <c r="R60" s="84" t="s">
        <v>141</v>
      </c>
      <c r="S60" s="84">
        <v>36.200000000000003</v>
      </c>
      <c r="T60" s="75">
        <f>S60-25</f>
        <v>11.200000000000003</v>
      </c>
      <c r="U60" s="44" t="s">
        <v>204</v>
      </c>
    </row>
    <row r="61" spans="1:21" ht="324" customHeight="1">
      <c r="A61" s="26"/>
      <c r="B61" s="118"/>
      <c r="C61" s="118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3" t="s">
        <v>153</v>
      </c>
      <c r="Q61" s="44" t="s">
        <v>15</v>
      </c>
      <c r="R61" s="54" t="s">
        <v>142</v>
      </c>
      <c r="S61" s="132">
        <v>87.5</v>
      </c>
      <c r="T61" s="75">
        <f>S61-51</f>
        <v>36.5</v>
      </c>
      <c r="U61" s="49" t="s">
        <v>211</v>
      </c>
    </row>
    <row r="62" spans="1:21" ht="393.75">
      <c r="A62" s="26"/>
      <c r="B62" s="118"/>
      <c r="C62" s="118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3" t="s">
        <v>154</v>
      </c>
      <c r="Q62" s="44" t="s">
        <v>15</v>
      </c>
      <c r="R62" s="54" t="s">
        <v>143</v>
      </c>
      <c r="S62" s="132">
        <v>100</v>
      </c>
      <c r="T62" s="75">
        <f>S62-21</f>
        <v>79</v>
      </c>
      <c r="U62" s="72" t="s">
        <v>220</v>
      </c>
    </row>
    <row r="63" spans="1:21" ht="318" customHeight="1">
      <c r="A63" s="27"/>
      <c r="B63" s="119"/>
      <c r="C63" s="119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 t="s">
        <v>119</v>
      </c>
      <c r="Q63" s="44" t="s">
        <v>15</v>
      </c>
      <c r="R63" s="54" t="s">
        <v>144</v>
      </c>
      <c r="S63" s="132">
        <v>87.5</v>
      </c>
      <c r="T63" s="75">
        <f>S63-56</f>
        <v>31.5</v>
      </c>
      <c r="U63" s="49" t="s">
        <v>212</v>
      </c>
    </row>
    <row r="64" spans="1:21" ht="375">
      <c r="A64" s="26"/>
      <c r="B64" s="118"/>
      <c r="C64" s="11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3" t="s">
        <v>120</v>
      </c>
      <c r="Q64" s="44" t="s">
        <v>15</v>
      </c>
      <c r="R64" s="54" t="s">
        <v>145</v>
      </c>
      <c r="S64" s="132">
        <v>100</v>
      </c>
      <c r="T64" s="75">
        <f>S64-26</f>
        <v>74</v>
      </c>
      <c r="U64" s="49" t="s">
        <v>213</v>
      </c>
    </row>
    <row r="65" spans="1:113" ht="356.25">
      <c r="A65" s="26"/>
      <c r="B65" s="118"/>
      <c r="C65" s="118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3" t="s">
        <v>121</v>
      </c>
      <c r="Q65" s="44" t="s">
        <v>15</v>
      </c>
      <c r="R65" s="54" t="s">
        <v>146</v>
      </c>
      <c r="S65" s="132">
        <v>87.5</v>
      </c>
      <c r="T65" s="75">
        <f>S65-72</f>
        <v>15.5</v>
      </c>
      <c r="U65" s="49" t="s">
        <v>215</v>
      </c>
    </row>
    <row r="66" spans="1:113" ht="339.75" customHeight="1">
      <c r="A66" s="27"/>
      <c r="B66" s="119"/>
      <c r="C66" s="119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3" t="s">
        <v>122</v>
      </c>
      <c r="Q66" s="44" t="s">
        <v>15</v>
      </c>
      <c r="R66" s="54" t="s">
        <v>147</v>
      </c>
      <c r="S66" s="132">
        <v>100</v>
      </c>
      <c r="T66" s="75">
        <f>S66-42</f>
        <v>58</v>
      </c>
      <c r="U66" s="49" t="s">
        <v>214</v>
      </c>
    </row>
    <row r="67" spans="1:113" ht="336.75" customHeight="1">
      <c r="A67" s="7" t="s">
        <v>78</v>
      </c>
      <c r="B67" s="98">
        <v>0</v>
      </c>
      <c r="C67" s="99">
        <v>0</v>
      </c>
      <c r="D67" s="100">
        <v>0</v>
      </c>
      <c r="E67" s="99">
        <v>0</v>
      </c>
      <c r="F67" s="100">
        <v>0</v>
      </c>
      <c r="G67" s="99">
        <v>0</v>
      </c>
      <c r="H67" s="99">
        <v>0</v>
      </c>
      <c r="I67" s="99">
        <v>0</v>
      </c>
      <c r="J67" s="98">
        <v>0</v>
      </c>
      <c r="K67" s="99">
        <v>0</v>
      </c>
      <c r="L67" s="100">
        <v>0</v>
      </c>
      <c r="M67" s="99">
        <v>0</v>
      </c>
      <c r="N67" s="100">
        <v>0</v>
      </c>
      <c r="O67" s="99">
        <v>0</v>
      </c>
      <c r="P67" s="33" t="s">
        <v>135</v>
      </c>
      <c r="Q67" s="44" t="s">
        <v>16</v>
      </c>
      <c r="R67" s="84">
        <v>100</v>
      </c>
      <c r="S67" s="85">
        <v>100</v>
      </c>
      <c r="T67" s="75">
        <f>S67-42</f>
        <v>58</v>
      </c>
      <c r="U67" s="73" t="s">
        <v>205</v>
      </c>
    </row>
    <row r="68" spans="1:113" ht="318.75">
      <c r="A68" s="7" t="s">
        <v>131</v>
      </c>
      <c r="B68" s="98">
        <v>0</v>
      </c>
      <c r="C68" s="99">
        <v>0</v>
      </c>
      <c r="D68" s="100">
        <v>0</v>
      </c>
      <c r="E68" s="99">
        <v>0</v>
      </c>
      <c r="F68" s="100">
        <v>0</v>
      </c>
      <c r="G68" s="99">
        <v>0</v>
      </c>
      <c r="H68" s="99">
        <v>0</v>
      </c>
      <c r="I68" s="99">
        <v>0</v>
      </c>
      <c r="J68" s="98">
        <v>0</v>
      </c>
      <c r="K68" s="99">
        <v>0</v>
      </c>
      <c r="L68" s="100">
        <v>0</v>
      </c>
      <c r="M68" s="99">
        <v>0</v>
      </c>
      <c r="N68" s="100">
        <v>0</v>
      </c>
      <c r="O68" s="99">
        <v>0</v>
      </c>
      <c r="P68" s="33" t="s">
        <v>132</v>
      </c>
      <c r="Q68" s="44" t="s">
        <v>16</v>
      </c>
      <c r="R68" s="84">
        <v>98</v>
      </c>
      <c r="S68" s="85">
        <v>99</v>
      </c>
      <c r="T68" s="75" t="s">
        <v>157</v>
      </c>
      <c r="U68" s="151" t="s">
        <v>206</v>
      </c>
    </row>
    <row r="69" spans="1:113" ht="281.25">
      <c r="A69" s="7" t="s">
        <v>79</v>
      </c>
      <c r="B69" s="98">
        <v>0</v>
      </c>
      <c r="C69" s="99">
        <v>0</v>
      </c>
      <c r="D69" s="100">
        <v>0</v>
      </c>
      <c r="E69" s="99">
        <v>0</v>
      </c>
      <c r="F69" s="100">
        <v>0</v>
      </c>
      <c r="G69" s="99">
        <v>0</v>
      </c>
      <c r="H69" s="99">
        <v>0</v>
      </c>
      <c r="I69" s="99">
        <v>0</v>
      </c>
      <c r="J69" s="98">
        <v>0</v>
      </c>
      <c r="K69" s="99">
        <v>0</v>
      </c>
      <c r="L69" s="100">
        <v>0</v>
      </c>
      <c r="M69" s="99">
        <v>0</v>
      </c>
      <c r="N69" s="100">
        <v>0</v>
      </c>
      <c r="O69" s="99">
        <v>0</v>
      </c>
      <c r="P69" s="33" t="s">
        <v>163</v>
      </c>
      <c r="Q69" s="44" t="s">
        <v>16</v>
      </c>
      <c r="R69" s="84">
        <v>1</v>
      </c>
      <c r="S69" s="85">
        <v>1</v>
      </c>
      <c r="T69" s="84">
        <f>S69/R69*100-100</f>
        <v>0</v>
      </c>
      <c r="U69" s="33" t="s">
        <v>161</v>
      </c>
    </row>
    <row r="70" spans="1:113" ht="131.25" customHeight="1">
      <c r="A70" s="205" t="s">
        <v>80</v>
      </c>
      <c r="B70" s="98">
        <v>0</v>
      </c>
      <c r="C70" s="99">
        <v>0</v>
      </c>
      <c r="D70" s="100">
        <v>0</v>
      </c>
      <c r="E70" s="99">
        <v>0</v>
      </c>
      <c r="F70" s="100">
        <v>0</v>
      </c>
      <c r="G70" s="99">
        <v>0</v>
      </c>
      <c r="H70" s="99">
        <v>0</v>
      </c>
      <c r="I70" s="99">
        <v>0</v>
      </c>
      <c r="J70" s="98">
        <v>0</v>
      </c>
      <c r="K70" s="99">
        <v>0</v>
      </c>
      <c r="L70" s="100">
        <v>0</v>
      </c>
      <c r="M70" s="99">
        <v>0</v>
      </c>
      <c r="N70" s="100">
        <v>0</v>
      </c>
      <c r="O70" s="99">
        <v>0</v>
      </c>
      <c r="P70" s="186" t="s">
        <v>81</v>
      </c>
      <c r="Q70" s="191" t="s">
        <v>16</v>
      </c>
      <c r="R70" s="193">
        <v>100</v>
      </c>
      <c r="S70" s="133">
        <v>100</v>
      </c>
      <c r="T70" s="51" t="s">
        <v>157</v>
      </c>
      <c r="U70" s="198" t="s">
        <v>207</v>
      </c>
    </row>
    <row r="71" spans="1:113" ht="168.75" customHeight="1">
      <c r="A71" s="206"/>
      <c r="B71" s="98"/>
      <c r="C71" s="99"/>
      <c r="D71" s="100"/>
      <c r="E71" s="99"/>
      <c r="F71" s="100"/>
      <c r="G71" s="99"/>
      <c r="H71" s="99"/>
      <c r="I71" s="99"/>
      <c r="J71" s="98"/>
      <c r="K71" s="99"/>
      <c r="L71" s="100"/>
      <c r="M71" s="99"/>
      <c r="N71" s="100"/>
      <c r="O71" s="99"/>
      <c r="P71" s="188"/>
      <c r="Q71" s="192"/>
      <c r="R71" s="194"/>
      <c r="S71" s="55"/>
      <c r="T71" s="50"/>
      <c r="U71" s="199"/>
    </row>
    <row r="72" spans="1:113" ht="262.5">
      <c r="A72" s="21" t="s">
        <v>82</v>
      </c>
      <c r="B72" s="98">
        <v>0</v>
      </c>
      <c r="C72" s="99">
        <v>0</v>
      </c>
      <c r="D72" s="100">
        <v>0</v>
      </c>
      <c r="E72" s="99">
        <v>0</v>
      </c>
      <c r="F72" s="100">
        <v>0</v>
      </c>
      <c r="G72" s="99">
        <v>0</v>
      </c>
      <c r="H72" s="99">
        <v>0</v>
      </c>
      <c r="I72" s="99">
        <v>0</v>
      </c>
      <c r="J72" s="98">
        <v>0</v>
      </c>
      <c r="K72" s="99">
        <v>0</v>
      </c>
      <c r="L72" s="100">
        <v>0</v>
      </c>
      <c r="M72" s="99">
        <v>0</v>
      </c>
      <c r="N72" s="100">
        <v>0</v>
      </c>
      <c r="O72" s="99">
        <v>0</v>
      </c>
      <c r="P72" s="138" t="s">
        <v>83</v>
      </c>
      <c r="Q72" s="48" t="s">
        <v>16</v>
      </c>
      <c r="R72" s="86">
        <v>100</v>
      </c>
      <c r="S72" s="134">
        <v>100</v>
      </c>
      <c r="T72" s="81">
        <f>S72-R72</f>
        <v>0</v>
      </c>
      <c r="U72" s="51" t="s">
        <v>133</v>
      </c>
    </row>
    <row r="73" spans="1:113" ht="319.5" customHeight="1">
      <c r="A73" s="7" t="s">
        <v>84</v>
      </c>
      <c r="B73" s="98">
        <v>0</v>
      </c>
      <c r="C73" s="99">
        <v>0</v>
      </c>
      <c r="D73" s="100">
        <v>0</v>
      </c>
      <c r="E73" s="99">
        <v>0</v>
      </c>
      <c r="F73" s="100">
        <v>0</v>
      </c>
      <c r="G73" s="99">
        <v>0</v>
      </c>
      <c r="H73" s="99">
        <v>0</v>
      </c>
      <c r="I73" s="99">
        <v>0</v>
      </c>
      <c r="J73" s="98">
        <v>0</v>
      </c>
      <c r="K73" s="99">
        <v>0</v>
      </c>
      <c r="L73" s="100">
        <v>0</v>
      </c>
      <c r="M73" s="99">
        <v>0</v>
      </c>
      <c r="N73" s="100">
        <v>0</v>
      </c>
      <c r="O73" s="99">
        <v>0</v>
      </c>
      <c r="P73" s="33" t="s">
        <v>85</v>
      </c>
      <c r="Q73" s="74" t="s">
        <v>16</v>
      </c>
      <c r="R73" s="84">
        <v>2</v>
      </c>
      <c r="S73" s="71">
        <v>2</v>
      </c>
      <c r="T73" s="84">
        <f>S73/R73*100-100</f>
        <v>0</v>
      </c>
      <c r="U73" s="44" t="s">
        <v>114</v>
      </c>
    </row>
    <row r="74" spans="1:113" s="22" customFormat="1" ht="409.5">
      <c r="A74" s="23" t="s">
        <v>86</v>
      </c>
      <c r="B74" s="98">
        <v>0</v>
      </c>
      <c r="C74" s="99">
        <v>0</v>
      </c>
      <c r="D74" s="100">
        <v>0</v>
      </c>
      <c r="E74" s="99">
        <v>0</v>
      </c>
      <c r="F74" s="100">
        <v>0</v>
      </c>
      <c r="G74" s="99">
        <v>0</v>
      </c>
      <c r="H74" s="99">
        <v>0</v>
      </c>
      <c r="I74" s="99">
        <v>0</v>
      </c>
      <c r="J74" s="98">
        <v>0</v>
      </c>
      <c r="K74" s="99">
        <v>0</v>
      </c>
      <c r="L74" s="100">
        <v>0</v>
      </c>
      <c r="M74" s="99">
        <v>0</v>
      </c>
      <c r="N74" s="100">
        <v>0</v>
      </c>
      <c r="O74" s="99">
        <v>0</v>
      </c>
      <c r="P74" s="29" t="s">
        <v>87</v>
      </c>
      <c r="Q74" s="71">
        <v>75</v>
      </c>
      <c r="R74" s="85">
        <v>84</v>
      </c>
      <c r="S74" s="84">
        <v>85</v>
      </c>
      <c r="T74" s="75">
        <f>S74-R74</f>
        <v>1</v>
      </c>
      <c r="U74" s="33" t="s">
        <v>183</v>
      </c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56"/>
      <c r="DA74" s="56"/>
      <c r="DB74" s="56"/>
      <c r="DC74" s="56"/>
      <c r="DD74" s="56"/>
      <c r="DE74" s="56"/>
      <c r="DF74" s="56"/>
      <c r="DG74" s="56"/>
      <c r="DH74" s="56"/>
      <c r="DI74" s="56"/>
    </row>
    <row r="75" spans="1:113" s="22" customFormat="1" ht="258.75" customHeight="1">
      <c r="A75" s="7" t="s">
        <v>88</v>
      </c>
      <c r="B75" s="98">
        <v>0</v>
      </c>
      <c r="C75" s="99">
        <v>0</v>
      </c>
      <c r="D75" s="100">
        <v>0</v>
      </c>
      <c r="E75" s="99">
        <v>0</v>
      </c>
      <c r="F75" s="100">
        <v>0</v>
      </c>
      <c r="G75" s="99">
        <v>0</v>
      </c>
      <c r="H75" s="99">
        <v>0</v>
      </c>
      <c r="I75" s="99">
        <v>0</v>
      </c>
      <c r="J75" s="98">
        <v>0</v>
      </c>
      <c r="K75" s="99">
        <v>0</v>
      </c>
      <c r="L75" s="100">
        <v>0</v>
      </c>
      <c r="M75" s="99">
        <v>0</v>
      </c>
      <c r="N75" s="100">
        <v>0</v>
      </c>
      <c r="O75" s="99">
        <v>0</v>
      </c>
      <c r="P75" s="29" t="s">
        <v>89</v>
      </c>
      <c r="Q75" s="30" t="s">
        <v>16</v>
      </c>
      <c r="R75" s="85">
        <v>100</v>
      </c>
      <c r="S75" s="74">
        <v>100</v>
      </c>
      <c r="T75" s="70">
        <f>S75-R75</f>
        <v>0</v>
      </c>
      <c r="U75" s="29" t="s">
        <v>170</v>
      </c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56"/>
      <c r="DA75" s="56"/>
      <c r="DB75" s="56"/>
      <c r="DC75" s="56"/>
      <c r="DD75" s="56"/>
      <c r="DE75" s="56"/>
      <c r="DF75" s="56"/>
      <c r="DG75" s="56"/>
      <c r="DH75" s="56"/>
      <c r="DI75" s="56"/>
    </row>
    <row r="76" spans="1:113" ht="262.5">
      <c r="A76" s="7" t="s">
        <v>90</v>
      </c>
      <c r="B76" s="98">
        <v>0</v>
      </c>
      <c r="C76" s="99">
        <v>0</v>
      </c>
      <c r="D76" s="100">
        <v>0</v>
      </c>
      <c r="E76" s="99">
        <v>0</v>
      </c>
      <c r="F76" s="100">
        <v>0</v>
      </c>
      <c r="G76" s="99">
        <v>0</v>
      </c>
      <c r="H76" s="99">
        <v>0</v>
      </c>
      <c r="I76" s="99">
        <v>0</v>
      </c>
      <c r="J76" s="98">
        <v>0</v>
      </c>
      <c r="K76" s="99">
        <v>0</v>
      </c>
      <c r="L76" s="100">
        <v>0</v>
      </c>
      <c r="M76" s="99">
        <v>0</v>
      </c>
      <c r="N76" s="100">
        <v>0</v>
      </c>
      <c r="O76" s="99">
        <v>0</v>
      </c>
      <c r="P76" s="33" t="s">
        <v>91</v>
      </c>
      <c r="Q76" s="44" t="s">
        <v>16</v>
      </c>
      <c r="R76" s="84">
        <v>65</v>
      </c>
      <c r="S76" s="84">
        <v>100</v>
      </c>
      <c r="T76" s="75">
        <f>S76-R76</f>
        <v>35</v>
      </c>
      <c r="U76" s="138" t="s">
        <v>210</v>
      </c>
    </row>
    <row r="77" spans="1:113" ht="262.5">
      <c r="A77" s="7" t="s">
        <v>92</v>
      </c>
      <c r="B77" s="98">
        <v>0</v>
      </c>
      <c r="C77" s="99">
        <v>0</v>
      </c>
      <c r="D77" s="100">
        <v>0</v>
      </c>
      <c r="E77" s="99">
        <v>0</v>
      </c>
      <c r="F77" s="100">
        <v>0</v>
      </c>
      <c r="G77" s="99">
        <v>0</v>
      </c>
      <c r="H77" s="99">
        <v>0</v>
      </c>
      <c r="I77" s="99">
        <v>0</v>
      </c>
      <c r="J77" s="98">
        <v>0</v>
      </c>
      <c r="K77" s="99">
        <v>0</v>
      </c>
      <c r="L77" s="100">
        <v>0</v>
      </c>
      <c r="M77" s="99">
        <v>0</v>
      </c>
      <c r="N77" s="100">
        <v>0</v>
      </c>
      <c r="O77" s="99">
        <v>0</v>
      </c>
      <c r="P77" s="33" t="s">
        <v>93</v>
      </c>
      <c r="Q77" s="44" t="s">
        <v>16</v>
      </c>
      <c r="R77" s="84">
        <v>65</v>
      </c>
      <c r="S77" s="84">
        <v>100</v>
      </c>
      <c r="T77" s="75">
        <f>S77-R77</f>
        <v>35</v>
      </c>
      <c r="U77" s="138" t="s">
        <v>209</v>
      </c>
    </row>
    <row r="78" spans="1:113" ht="270" customHeight="1">
      <c r="A78" s="7" t="s">
        <v>94</v>
      </c>
      <c r="B78" s="98">
        <v>0</v>
      </c>
      <c r="C78" s="99">
        <v>0</v>
      </c>
      <c r="D78" s="100">
        <v>0</v>
      </c>
      <c r="E78" s="99">
        <v>0</v>
      </c>
      <c r="F78" s="100">
        <v>0</v>
      </c>
      <c r="G78" s="99">
        <v>0</v>
      </c>
      <c r="H78" s="99">
        <v>0</v>
      </c>
      <c r="I78" s="99">
        <v>0</v>
      </c>
      <c r="J78" s="98">
        <v>0</v>
      </c>
      <c r="K78" s="99">
        <v>0</v>
      </c>
      <c r="L78" s="100">
        <v>0</v>
      </c>
      <c r="M78" s="99">
        <v>0</v>
      </c>
      <c r="N78" s="100">
        <v>0</v>
      </c>
      <c r="O78" s="99">
        <v>0</v>
      </c>
      <c r="P78" s="33" t="s">
        <v>95</v>
      </c>
      <c r="Q78" s="44" t="s">
        <v>16</v>
      </c>
      <c r="R78" s="84">
        <v>100</v>
      </c>
      <c r="S78" s="85">
        <v>100</v>
      </c>
      <c r="T78" s="75">
        <f>S78-R78</f>
        <v>0</v>
      </c>
      <c r="U78" s="33" t="s">
        <v>115</v>
      </c>
    </row>
    <row r="79" spans="1:113" ht="126" customHeight="1">
      <c r="A79" s="7" t="s">
        <v>96</v>
      </c>
      <c r="B79" s="98">
        <v>0</v>
      </c>
      <c r="C79" s="99">
        <v>0</v>
      </c>
      <c r="D79" s="100">
        <v>0</v>
      </c>
      <c r="E79" s="99">
        <v>0</v>
      </c>
      <c r="F79" s="100">
        <v>0</v>
      </c>
      <c r="G79" s="99">
        <v>0</v>
      </c>
      <c r="H79" s="99">
        <v>0</v>
      </c>
      <c r="I79" s="99">
        <v>0</v>
      </c>
      <c r="J79" s="98">
        <v>0</v>
      </c>
      <c r="K79" s="99">
        <v>0</v>
      </c>
      <c r="L79" s="100">
        <v>0</v>
      </c>
      <c r="M79" s="99">
        <v>0</v>
      </c>
      <c r="N79" s="100">
        <v>0</v>
      </c>
      <c r="O79" s="99">
        <v>0</v>
      </c>
      <c r="P79" s="33" t="s">
        <v>97</v>
      </c>
      <c r="Q79" s="44" t="s">
        <v>16</v>
      </c>
      <c r="R79" s="84">
        <v>12</v>
      </c>
      <c r="S79" s="85">
        <v>16</v>
      </c>
      <c r="T79" s="84">
        <f>S79/R79*100-100</f>
        <v>33.333333333333314</v>
      </c>
      <c r="U79" s="44" t="s">
        <v>182</v>
      </c>
    </row>
    <row r="80" spans="1:113" ht="321.75" customHeight="1">
      <c r="A80" s="195" t="s">
        <v>98</v>
      </c>
      <c r="B80" s="115">
        <v>0</v>
      </c>
      <c r="C80" s="137">
        <v>0</v>
      </c>
      <c r="D80" s="136">
        <v>0</v>
      </c>
      <c r="E80" s="137">
        <v>0</v>
      </c>
      <c r="F80" s="136">
        <v>0</v>
      </c>
      <c r="G80" s="137">
        <v>0</v>
      </c>
      <c r="H80" s="137">
        <v>0</v>
      </c>
      <c r="I80" s="137">
        <v>0</v>
      </c>
      <c r="J80" s="115">
        <v>0</v>
      </c>
      <c r="K80" s="137">
        <v>0</v>
      </c>
      <c r="L80" s="136">
        <v>0</v>
      </c>
      <c r="M80" s="137">
        <v>0</v>
      </c>
      <c r="N80" s="136">
        <v>0</v>
      </c>
      <c r="O80" s="137">
        <v>0</v>
      </c>
      <c r="P80" s="186" t="s">
        <v>128</v>
      </c>
      <c r="Q80" s="141" t="s">
        <v>16</v>
      </c>
      <c r="R80" s="146">
        <v>70.5</v>
      </c>
      <c r="S80" s="134">
        <v>25</v>
      </c>
      <c r="T80" s="140">
        <f>S80-R80</f>
        <v>-45.5</v>
      </c>
      <c r="U80" s="186" t="s">
        <v>221</v>
      </c>
    </row>
    <row r="81" spans="1:113" ht="347.25" customHeight="1">
      <c r="A81" s="196"/>
      <c r="B81" s="103"/>
      <c r="C81" s="104"/>
      <c r="D81" s="105"/>
      <c r="E81" s="104"/>
      <c r="F81" s="105"/>
      <c r="G81" s="104"/>
      <c r="H81" s="104"/>
      <c r="I81" s="104"/>
      <c r="J81" s="103"/>
      <c r="K81" s="104"/>
      <c r="L81" s="105"/>
      <c r="M81" s="104"/>
      <c r="N81" s="105"/>
      <c r="O81" s="104"/>
      <c r="P81" s="197"/>
      <c r="Q81" s="142"/>
      <c r="R81" s="147"/>
      <c r="S81" s="106"/>
      <c r="T81" s="94"/>
      <c r="U81" s="188"/>
    </row>
    <row r="82" spans="1:113" s="5" customFormat="1" ht="56.25">
      <c r="A82" s="16" t="s">
        <v>110</v>
      </c>
      <c r="B82" s="98">
        <f>B45</f>
        <v>517</v>
      </c>
      <c r="C82" s="99">
        <f>C45</f>
        <v>579.78</v>
      </c>
      <c r="D82" s="100">
        <f>F82+H82+J82+L82+N82</f>
        <v>502.23499999999996</v>
      </c>
      <c r="E82" s="99">
        <f>G82+I82+K82+M82+O82</f>
        <v>502.23499999999996</v>
      </c>
      <c r="F82" s="100">
        <f t="shared" ref="F82:O82" si="15">F45</f>
        <v>0</v>
      </c>
      <c r="G82" s="99">
        <f t="shared" si="15"/>
        <v>0</v>
      </c>
      <c r="H82" s="99">
        <f t="shared" si="15"/>
        <v>0</v>
      </c>
      <c r="I82" s="99">
        <f t="shared" si="15"/>
        <v>0</v>
      </c>
      <c r="J82" s="98">
        <f t="shared" si="15"/>
        <v>502.23499999999996</v>
      </c>
      <c r="K82" s="99">
        <f t="shared" si="15"/>
        <v>502.23499999999996</v>
      </c>
      <c r="L82" s="100">
        <f t="shared" si="15"/>
        <v>0</v>
      </c>
      <c r="M82" s="99">
        <f t="shared" si="15"/>
        <v>0</v>
      </c>
      <c r="N82" s="100">
        <f t="shared" si="15"/>
        <v>0</v>
      </c>
      <c r="O82" s="99">
        <f t="shared" si="15"/>
        <v>0</v>
      </c>
      <c r="P82" s="57"/>
      <c r="Q82" s="52"/>
      <c r="R82" s="15"/>
      <c r="S82" s="15"/>
      <c r="T82" s="15"/>
      <c r="U82" s="57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</row>
    <row r="83" spans="1:113" s="5" customFormat="1" ht="37.5">
      <c r="A83" s="12" t="s">
        <v>103</v>
      </c>
      <c r="B83" s="98">
        <v>0</v>
      </c>
      <c r="C83" s="99">
        <v>0</v>
      </c>
      <c r="D83" s="100">
        <v>0</v>
      </c>
      <c r="E83" s="99">
        <v>0</v>
      </c>
      <c r="F83" s="100">
        <v>0</v>
      </c>
      <c r="G83" s="99">
        <v>0</v>
      </c>
      <c r="H83" s="99">
        <v>0</v>
      </c>
      <c r="I83" s="99">
        <v>0</v>
      </c>
      <c r="J83" s="98">
        <v>0</v>
      </c>
      <c r="K83" s="99">
        <v>0</v>
      </c>
      <c r="L83" s="100">
        <v>0</v>
      </c>
      <c r="M83" s="99">
        <v>0</v>
      </c>
      <c r="N83" s="100">
        <v>0</v>
      </c>
      <c r="O83" s="99">
        <v>0</v>
      </c>
      <c r="P83" s="57"/>
      <c r="Q83" s="52"/>
      <c r="R83" s="15"/>
      <c r="S83" s="15"/>
      <c r="T83" s="15"/>
      <c r="U83" s="57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</row>
    <row r="84" spans="1:113" s="5" customFormat="1" ht="243.75">
      <c r="A84" s="4" t="s">
        <v>155</v>
      </c>
      <c r="B84" s="95">
        <f>B87</f>
        <v>158194.20000000001</v>
      </c>
      <c r="C84" s="96">
        <f>C87</f>
        <v>165285.51316999999</v>
      </c>
      <c r="D84" s="97">
        <f>F84+H84+J84+N84</f>
        <v>164946.64164000002</v>
      </c>
      <c r="E84" s="96">
        <f>G84+I84+K84+O84</f>
        <v>164742.37781999999</v>
      </c>
      <c r="F84" s="97">
        <f t="shared" ref="F84:O84" si="16">F86</f>
        <v>1269.2293300000001</v>
      </c>
      <c r="G84" s="96">
        <f t="shared" si="16"/>
        <v>1269.2293300000001</v>
      </c>
      <c r="H84" s="96">
        <f t="shared" si="16"/>
        <v>0</v>
      </c>
      <c r="I84" s="96">
        <f t="shared" si="16"/>
        <v>0</v>
      </c>
      <c r="J84" s="95">
        <f>J86</f>
        <v>163677.41231000001</v>
      </c>
      <c r="K84" s="96">
        <f>K86</f>
        <v>163473.14848999999</v>
      </c>
      <c r="L84" s="97">
        <f t="shared" si="16"/>
        <v>0</v>
      </c>
      <c r="M84" s="96">
        <f t="shared" si="16"/>
        <v>0</v>
      </c>
      <c r="N84" s="97">
        <f t="shared" si="16"/>
        <v>0</v>
      </c>
      <c r="O84" s="96">
        <f t="shared" si="16"/>
        <v>0</v>
      </c>
      <c r="P84" s="33" t="s">
        <v>99</v>
      </c>
      <c r="Q84" s="74">
        <v>100</v>
      </c>
      <c r="R84" s="75">
        <v>100</v>
      </c>
      <c r="S84" s="75">
        <v>100</v>
      </c>
      <c r="T84" s="75">
        <f>S84-R84</f>
        <v>0</v>
      </c>
      <c r="U84" s="33" t="s">
        <v>116</v>
      </c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</row>
    <row r="85" spans="1:113">
      <c r="A85" s="185" t="s">
        <v>100</v>
      </c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</row>
    <row r="86" spans="1:113" ht="131.25">
      <c r="A86" s="7" t="s">
        <v>101</v>
      </c>
      <c r="B86" s="158">
        <v>158194.20000000001</v>
      </c>
      <c r="C86" s="100">
        <v>165285.51316999999</v>
      </c>
      <c r="D86" s="100">
        <f>F86+H86+J86+N86</f>
        <v>164946.64164000002</v>
      </c>
      <c r="E86" s="100">
        <f>G86+I86+K86+O86</f>
        <v>164742.37781999999</v>
      </c>
      <c r="F86" s="100">
        <v>1269.2293300000001</v>
      </c>
      <c r="G86" s="100">
        <v>1269.2293300000001</v>
      </c>
      <c r="H86" s="100">
        <v>0</v>
      </c>
      <c r="I86" s="100">
        <v>0</v>
      </c>
      <c r="J86" s="158">
        <v>163677.41231000001</v>
      </c>
      <c r="K86" s="100">
        <v>163473.14848999999</v>
      </c>
      <c r="L86" s="100">
        <v>0</v>
      </c>
      <c r="M86" s="100">
        <v>0</v>
      </c>
      <c r="N86" s="100">
        <v>0</v>
      </c>
      <c r="O86" s="100">
        <v>0</v>
      </c>
      <c r="P86" s="33"/>
      <c r="Q86" s="44"/>
      <c r="R86" s="33"/>
      <c r="S86" s="33"/>
      <c r="T86" s="33"/>
      <c r="U86" s="33"/>
    </row>
    <row r="87" spans="1:113" s="5" customFormat="1">
      <c r="A87" s="12" t="s">
        <v>111</v>
      </c>
      <c r="B87" s="95">
        <f t="shared" ref="B87:K87" si="17">B86</f>
        <v>158194.20000000001</v>
      </c>
      <c r="C87" s="96">
        <f t="shared" si="17"/>
        <v>165285.51316999999</v>
      </c>
      <c r="D87" s="97">
        <f t="shared" si="17"/>
        <v>164946.64164000002</v>
      </c>
      <c r="E87" s="96">
        <f t="shared" si="17"/>
        <v>164742.37781999999</v>
      </c>
      <c r="F87" s="97">
        <f t="shared" si="17"/>
        <v>1269.2293300000001</v>
      </c>
      <c r="G87" s="96">
        <f t="shared" si="17"/>
        <v>1269.2293300000001</v>
      </c>
      <c r="H87" s="96">
        <f t="shared" si="17"/>
        <v>0</v>
      </c>
      <c r="I87" s="96">
        <f t="shared" si="17"/>
        <v>0</v>
      </c>
      <c r="J87" s="95">
        <f t="shared" si="17"/>
        <v>163677.41231000001</v>
      </c>
      <c r="K87" s="96">
        <f t="shared" si="17"/>
        <v>163473.14848999999</v>
      </c>
      <c r="L87" s="97">
        <v>0</v>
      </c>
      <c r="M87" s="96">
        <v>0</v>
      </c>
      <c r="N87" s="97">
        <v>0</v>
      </c>
      <c r="O87" s="96">
        <v>0</v>
      </c>
      <c r="P87" s="57"/>
      <c r="Q87" s="58"/>
      <c r="R87" s="57"/>
      <c r="S87" s="57"/>
      <c r="T87" s="57"/>
      <c r="U87" s="57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</row>
    <row r="88" spans="1:113" s="17" customFormat="1" ht="75">
      <c r="A88" s="18" t="s">
        <v>102</v>
      </c>
      <c r="B88" s="95">
        <f>B10</f>
        <v>1078943</v>
      </c>
      <c r="C88" s="96">
        <f>C10</f>
        <v>984109.33916999982</v>
      </c>
      <c r="D88" s="97">
        <f>D10</f>
        <v>1017571.6476800002</v>
      </c>
      <c r="E88" s="96">
        <f t="shared" ref="E88:O88" si="18">E10</f>
        <v>1015495.41616</v>
      </c>
      <c r="F88" s="97">
        <f t="shared" si="18"/>
        <v>778670.86670000013</v>
      </c>
      <c r="G88" s="96">
        <f t="shared" si="18"/>
        <v>776868.03726000001</v>
      </c>
      <c r="H88" s="96">
        <f t="shared" si="18"/>
        <v>0</v>
      </c>
      <c r="I88" s="96">
        <f t="shared" si="18"/>
        <v>0</v>
      </c>
      <c r="J88" s="95">
        <f t="shared" si="18"/>
        <v>203911.30098</v>
      </c>
      <c r="K88" s="96">
        <f>K10</f>
        <v>203637.8989</v>
      </c>
      <c r="L88" s="97">
        <f t="shared" si="18"/>
        <v>9909.6999999999989</v>
      </c>
      <c r="M88" s="96">
        <f t="shared" si="18"/>
        <v>9909.6999999999989</v>
      </c>
      <c r="N88" s="97">
        <f t="shared" si="18"/>
        <v>25079.78</v>
      </c>
      <c r="O88" s="96">
        <f t="shared" si="18"/>
        <v>25079.78</v>
      </c>
      <c r="P88" s="59"/>
      <c r="Q88" s="60"/>
      <c r="R88" s="61"/>
      <c r="S88" s="61"/>
      <c r="T88" s="61"/>
      <c r="U88" s="28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</row>
    <row r="89" spans="1:113" s="5" customFormat="1" ht="37.5">
      <c r="A89" s="8" t="s">
        <v>103</v>
      </c>
      <c r="B89" s="95">
        <v>0</v>
      </c>
      <c r="C89" s="96">
        <v>0</v>
      </c>
      <c r="D89" s="97">
        <v>0</v>
      </c>
      <c r="E89" s="96">
        <v>0</v>
      </c>
      <c r="F89" s="97">
        <v>0</v>
      </c>
      <c r="G89" s="96">
        <v>0</v>
      </c>
      <c r="H89" s="96">
        <v>0</v>
      </c>
      <c r="I89" s="96">
        <v>0</v>
      </c>
      <c r="J89" s="95">
        <v>0</v>
      </c>
      <c r="K89" s="96">
        <v>0</v>
      </c>
      <c r="L89" s="97">
        <v>0</v>
      </c>
      <c r="M89" s="96">
        <v>0</v>
      </c>
      <c r="N89" s="97">
        <v>0</v>
      </c>
      <c r="O89" s="96">
        <v>0</v>
      </c>
      <c r="P89" s="63"/>
      <c r="Q89" s="64"/>
      <c r="R89" s="65"/>
      <c r="S89" s="65"/>
      <c r="T89" s="65"/>
      <c r="U89" s="57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</row>
    <row r="90" spans="1:113" s="5" customFormat="1" ht="60.75" customHeight="1">
      <c r="A90" s="190" t="s">
        <v>216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</row>
    <row r="91" spans="1:113" ht="63.75" customHeight="1">
      <c r="A91" s="182" t="s">
        <v>177</v>
      </c>
      <c r="B91" s="182"/>
      <c r="C91" s="182"/>
      <c r="D91" s="182"/>
      <c r="E91" s="182"/>
      <c r="F91" s="182"/>
    </row>
    <row r="94" spans="1:113">
      <c r="A94" s="13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87"/>
      <c r="M94" s="35"/>
      <c r="N94" s="35"/>
      <c r="O94" s="35"/>
      <c r="P94" s="66"/>
      <c r="Q94" s="67"/>
    </row>
    <row r="95" spans="1:113">
      <c r="A95" s="13"/>
      <c r="B95" s="121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68"/>
      <c r="Q95" s="67"/>
    </row>
    <row r="96" spans="1:113">
      <c r="A96" s="13"/>
      <c r="B96" s="121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68"/>
      <c r="Q96" s="67"/>
    </row>
    <row r="97" spans="1:17">
      <c r="A97" s="13"/>
      <c r="B97" s="121"/>
      <c r="C97" s="36"/>
      <c r="D97" s="36"/>
      <c r="E97" s="88"/>
      <c r="F97" s="36"/>
      <c r="G97" s="38"/>
      <c r="H97" s="38"/>
      <c r="I97" s="38"/>
      <c r="J97" s="38"/>
      <c r="K97" s="38"/>
      <c r="L97" s="36"/>
      <c r="M97" s="36"/>
      <c r="N97" s="36"/>
      <c r="O97" s="36"/>
      <c r="P97" s="68"/>
      <c r="Q97" s="67"/>
    </row>
    <row r="98" spans="1:17">
      <c r="A98" s="13"/>
      <c r="B98" s="121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68"/>
      <c r="Q98" s="67"/>
    </row>
    <row r="99" spans="1:17">
      <c r="A99" s="13"/>
      <c r="B99" s="121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66"/>
      <c r="Q99" s="67"/>
    </row>
    <row r="100" spans="1:17">
      <c r="A100" s="13"/>
      <c r="B100" s="121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66"/>
      <c r="Q100" s="67"/>
    </row>
    <row r="101" spans="1:17">
      <c r="A101" s="13"/>
      <c r="B101" s="121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66"/>
      <c r="Q101" s="67"/>
    </row>
    <row r="102" spans="1:17">
      <c r="A102" s="13"/>
      <c r="B102" s="121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66"/>
      <c r="Q102" s="67"/>
    </row>
    <row r="103" spans="1:17">
      <c r="A103" s="13"/>
      <c r="B103" s="121"/>
      <c r="C103" s="36"/>
      <c r="D103" s="36"/>
      <c r="E103" s="36"/>
      <c r="F103" s="36"/>
      <c r="G103" s="36"/>
      <c r="H103" s="36"/>
      <c r="I103" s="69"/>
      <c r="J103" s="69"/>
      <c r="K103" s="69"/>
      <c r="L103" s="69"/>
      <c r="M103" s="69"/>
      <c r="N103" s="36"/>
      <c r="O103" s="36"/>
      <c r="P103" s="66"/>
      <c r="Q103" s="67"/>
    </row>
    <row r="104" spans="1:17">
      <c r="B104" s="121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</row>
    <row r="105" spans="1:17">
      <c r="B105" s="121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</row>
  </sheetData>
  <mergeCells count="50">
    <mergeCell ref="U23:U24"/>
    <mergeCell ref="P23:P24"/>
    <mergeCell ref="U70:U71"/>
    <mergeCell ref="A23:A25"/>
    <mergeCell ref="U80:U81"/>
    <mergeCell ref="R6:R8"/>
    <mergeCell ref="D6:E7"/>
    <mergeCell ref="U10:U11"/>
    <mergeCell ref="A70:A71"/>
    <mergeCell ref="B6:B8"/>
    <mergeCell ref="U6:U8"/>
    <mergeCell ref="U34:U35"/>
    <mergeCell ref="L23:L24"/>
    <mergeCell ref="A9:U9"/>
    <mergeCell ref="M23:M24"/>
    <mergeCell ref="N23:N24"/>
    <mergeCell ref="A13:U13"/>
    <mergeCell ref="O23:O24"/>
    <mergeCell ref="T6:T8"/>
    <mergeCell ref="C6:C8"/>
    <mergeCell ref="A91:F91"/>
    <mergeCell ref="I23:I24"/>
    <mergeCell ref="A85:U85"/>
    <mergeCell ref="U38:U40"/>
    <mergeCell ref="A46:U46"/>
    <mergeCell ref="S23:S24"/>
    <mergeCell ref="T23:T24"/>
    <mergeCell ref="U54:U55"/>
    <mergeCell ref="A90:U90"/>
    <mergeCell ref="P70:P71"/>
    <mergeCell ref="Q70:Q71"/>
    <mergeCell ref="R70:R71"/>
    <mergeCell ref="A80:A81"/>
    <mergeCell ref="P80:P81"/>
    <mergeCell ref="Q23:Q24"/>
    <mergeCell ref="R23:R24"/>
    <mergeCell ref="A2:S2"/>
    <mergeCell ref="A3:S3"/>
    <mergeCell ref="F6:O6"/>
    <mergeCell ref="F7:G7"/>
    <mergeCell ref="H7:I7"/>
    <mergeCell ref="J7:K7"/>
    <mergeCell ref="L7:M7"/>
    <mergeCell ref="N7:O7"/>
    <mergeCell ref="P6:P8"/>
    <mergeCell ref="Q6:Q8"/>
    <mergeCell ref="A6:A8"/>
    <mergeCell ref="S6:S8"/>
    <mergeCell ref="A4:U4"/>
    <mergeCell ref="A5:T5"/>
  </mergeCells>
  <pageMargins left="0.2" right="0.19" top="0.35433070866141736" bottom="0.19685039370078741" header="0.19685039370078741" footer="0.19685039370078741"/>
  <pageSetup paperSize="9" scale="39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>Агентство по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Жеребчук Ираида Максимовна</cp:lastModifiedBy>
  <cp:lastPrinted>2022-02-14T12:10:31Z</cp:lastPrinted>
  <dcterms:created xsi:type="dcterms:W3CDTF">2009-07-16T11:25:56Z</dcterms:created>
  <dcterms:modified xsi:type="dcterms:W3CDTF">2022-02-14T12:13:10Z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