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20" windowWidth="12960" windowHeight="6495"/>
  </bookViews>
  <sheets>
    <sheet name="Лист1" sheetId="1" r:id="rId1"/>
  </sheets>
  <definedNames>
    <definedName name="Print_Titles" localSheetId="0">Лист1!$4:$6</definedName>
    <definedName name="_xlnm.Print_Titles" localSheetId="0">Лист1!$4:$6</definedName>
    <definedName name="_xlnm.Print_Area" localSheetId="0">Лист1!$A$1:$U$84</definedName>
  </definedNames>
  <calcPr calcId="125725"/>
</workbook>
</file>

<file path=xl/calcChain.xml><?xml version="1.0" encoding="utf-8"?>
<calcChain xmlns="http://schemas.openxmlformats.org/spreadsheetml/2006/main">
  <c r="T72" i="1"/>
  <c r="T64" l="1"/>
  <c r="T63"/>
  <c r="T51"/>
  <c r="T42"/>
  <c r="T40" l="1"/>
  <c r="T32" l="1"/>
  <c r="T19"/>
  <c r="T12"/>
  <c r="T11"/>
  <c r="T9"/>
  <c r="T8"/>
  <c r="E26" l="1"/>
  <c r="D26"/>
  <c r="C25" l="1"/>
  <c r="T36" l="1"/>
  <c r="O12"/>
  <c r="D15"/>
  <c r="E16"/>
  <c r="D16"/>
  <c r="E17"/>
  <c r="D17"/>
  <c r="E18"/>
  <c r="D18"/>
  <c r="E22"/>
  <c r="D22"/>
  <c r="E31"/>
  <c r="F32"/>
  <c r="G32"/>
  <c r="D33"/>
  <c r="E34"/>
  <c r="D34"/>
  <c r="E37"/>
  <c r="D37"/>
  <c r="E53"/>
  <c r="D52"/>
  <c r="D53"/>
  <c r="E52"/>
  <c r="E49"/>
  <c r="D49"/>
  <c r="J43"/>
  <c r="J40" s="1"/>
  <c r="K43"/>
  <c r="K42" s="1"/>
  <c r="B29"/>
  <c r="B32"/>
  <c r="F12"/>
  <c r="B12"/>
  <c r="B43"/>
  <c r="B42" s="1"/>
  <c r="T54"/>
  <c r="K40" l="1"/>
  <c r="B38"/>
  <c r="B40"/>
  <c r="D30" l="1"/>
  <c r="D31"/>
  <c r="E36" l="1"/>
  <c r="D36"/>
  <c r="C29"/>
  <c r="K12"/>
  <c r="J12"/>
  <c r="C80" l="1"/>
  <c r="D20" l="1"/>
  <c r="L12" l="1"/>
  <c r="M12"/>
  <c r="N12"/>
  <c r="T49" l="1"/>
  <c r="G12" l="1"/>
  <c r="H12"/>
  <c r="D12" s="1"/>
  <c r="I12"/>
  <c r="D13"/>
  <c r="E13"/>
  <c r="T13"/>
  <c r="D14"/>
  <c r="E14"/>
  <c r="T14"/>
  <c r="E15"/>
  <c r="T15"/>
  <c r="T16"/>
  <c r="T17"/>
  <c r="T18"/>
  <c r="D19"/>
  <c r="E19"/>
  <c r="E20"/>
  <c r="T20"/>
  <c r="D23"/>
  <c r="E23"/>
  <c r="T23"/>
  <c r="D24"/>
  <c r="E24"/>
  <c r="T24"/>
  <c r="C12"/>
  <c r="D25"/>
  <c r="E25"/>
  <c r="T25"/>
  <c r="D27"/>
  <c r="E27"/>
  <c r="T27"/>
  <c r="D28"/>
  <c r="E28"/>
  <c r="T28"/>
  <c r="F29"/>
  <c r="G29"/>
  <c r="H29"/>
  <c r="I29"/>
  <c r="J29"/>
  <c r="K29"/>
  <c r="L29"/>
  <c r="M29"/>
  <c r="N29"/>
  <c r="O29"/>
  <c r="T29"/>
  <c r="E30"/>
  <c r="T30"/>
  <c r="T31"/>
  <c r="C32"/>
  <c r="H32"/>
  <c r="I32"/>
  <c r="J32"/>
  <c r="K32"/>
  <c r="L32"/>
  <c r="M32"/>
  <c r="N32"/>
  <c r="O32"/>
  <c r="E33"/>
  <c r="T33"/>
  <c r="T34"/>
  <c r="D35"/>
  <c r="E35"/>
  <c r="T35"/>
  <c r="T37"/>
  <c r="C43"/>
  <c r="C40" s="1"/>
  <c r="C75" s="1"/>
  <c r="F43"/>
  <c r="G43"/>
  <c r="H43"/>
  <c r="H40" s="1"/>
  <c r="H75" s="1"/>
  <c r="I43"/>
  <c r="I42" s="1"/>
  <c r="J42"/>
  <c r="L43"/>
  <c r="L40" s="1"/>
  <c r="L75" s="1"/>
  <c r="M43"/>
  <c r="M42" s="1"/>
  <c r="N43"/>
  <c r="N42" s="1"/>
  <c r="O43"/>
  <c r="O40" s="1"/>
  <c r="O75" s="1"/>
  <c r="T43"/>
  <c r="T45"/>
  <c r="T46"/>
  <c r="T50"/>
  <c r="T52"/>
  <c r="T53"/>
  <c r="T61"/>
  <c r="T66"/>
  <c r="T67"/>
  <c r="T68"/>
  <c r="T69"/>
  <c r="T70"/>
  <c r="T71"/>
  <c r="T73"/>
  <c r="F77"/>
  <c r="G77"/>
  <c r="H77"/>
  <c r="I77"/>
  <c r="J77"/>
  <c r="K77"/>
  <c r="L77"/>
  <c r="M77"/>
  <c r="N77"/>
  <c r="O77"/>
  <c r="T77"/>
  <c r="D79"/>
  <c r="D80" s="1"/>
  <c r="E79"/>
  <c r="E80" s="1"/>
  <c r="B80"/>
  <c r="B77" s="1"/>
  <c r="C77"/>
  <c r="F80"/>
  <c r="G80"/>
  <c r="H80"/>
  <c r="I80"/>
  <c r="J80"/>
  <c r="K80"/>
  <c r="C11" l="1"/>
  <c r="C9" s="1"/>
  <c r="C8" s="1"/>
  <c r="E32"/>
  <c r="D29"/>
  <c r="E12"/>
  <c r="E29"/>
  <c r="G42"/>
  <c r="E43"/>
  <c r="F42"/>
  <c r="D43"/>
  <c r="D32"/>
  <c r="K75"/>
  <c r="F11"/>
  <c r="N40"/>
  <c r="N75" s="1"/>
  <c r="F40"/>
  <c r="D77"/>
  <c r="N38"/>
  <c r="J38"/>
  <c r="I38"/>
  <c r="H38"/>
  <c r="E77"/>
  <c r="O38"/>
  <c r="G38"/>
  <c r="J75"/>
  <c r="M40"/>
  <c r="M75" s="1"/>
  <c r="F38"/>
  <c r="N11"/>
  <c r="J11"/>
  <c r="J9" s="1"/>
  <c r="J8" s="1"/>
  <c r="H42"/>
  <c r="L42"/>
  <c r="I40"/>
  <c r="I75" s="1"/>
  <c r="G40"/>
  <c r="O11"/>
  <c r="K11"/>
  <c r="G11"/>
  <c r="L11"/>
  <c r="H11"/>
  <c r="M38"/>
  <c r="I11"/>
  <c r="I9" s="1"/>
  <c r="I8" s="1"/>
  <c r="C38"/>
  <c r="B11"/>
  <c r="B9" s="1"/>
  <c r="B8" s="1"/>
  <c r="O42"/>
  <c r="C42"/>
  <c r="M11"/>
  <c r="M9" s="1"/>
  <c r="K38"/>
  <c r="L38"/>
  <c r="M8" l="1"/>
  <c r="F9"/>
  <c r="F8" s="1"/>
  <c r="D11"/>
  <c r="E42"/>
  <c r="D42"/>
  <c r="G75"/>
  <c r="E75" s="1"/>
  <c r="E40"/>
  <c r="G9"/>
  <c r="E11"/>
  <c r="F75"/>
  <c r="D75" s="1"/>
  <c r="D40"/>
  <c r="I81"/>
  <c r="I89" s="1"/>
  <c r="L9"/>
  <c r="H9"/>
  <c r="H8" s="1"/>
  <c r="O9"/>
  <c r="N9"/>
  <c r="K9"/>
  <c r="B75"/>
  <c r="J81"/>
  <c r="J89" s="1"/>
  <c r="C81"/>
  <c r="C89" s="1"/>
  <c r="D38"/>
  <c r="B81"/>
  <c r="B89" s="1"/>
  <c r="M81"/>
  <c r="E38"/>
  <c r="K8" l="1"/>
  <c r="K81" s="1"/>
  <c r="K89" s="1"/>
  <c r="L8"/>
  <c r="L81" s="1"/>
  <c r="N8"/>
  <c r="N81" s="1"/>
  <c r="G8"/>
  <c r="G81" s="1"/>
  <c r="G89" s="1"/>
  <c r="O8"/>
  <c r="O81" s="1"/>
  <c r="E9"/>
  <c r="D9"/>
  <c r="E8" l="1"/>
  <c r="E81" s="1"/>
  <c r="E89" s="1"/>
  <c r="F81"/>
  <c r="F89" s="1"/>
  <c r="D8"/>
  <c r="D81" s="1"/>
  <c r="D89" s="1"/>
  <c r="H81"/>
  <c r="H89" s="1"/>
</calcChain>
</file>

<file path=xl/sharedStrings.xml><?xml version="1.0" encoding="utf-8"?>
<sst xmlns="http://schemas.openxmlformats.org/spreadsheetml/2006/main" count="286" uniqueCount="208">
  <si>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</si>
  <si>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</si>
  <si>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</si>
  <si>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</si>
  <si>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</si>
  <si>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</si>
  <si>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</si>
  <si>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</si>
  <si>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</si>
  <si>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</si>
  <si>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</si>
  <si>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</si>
  <si>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</si>
  <si>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Государственная программа  « Содействие занятости населения Астраханской области»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</si>
  <si>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</si>
  <si>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х</t>
  </si>
  <si>
    <t>x</t>
  </si>
  <si>
    <t xml:space="preserve">Коэффициент напряженности, чел. на 1 вак. 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</si>
  <si>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</si>
  <si>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</si>
  <si>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</si>
  <si>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</si>
  <si>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</si>
  <si>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</si>
  <si>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</si>
  <si>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</si>
  <si>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</si>
  <si>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</si>
  <si>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</si>
  <si>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</si>
  <si>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</si>
  <si>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</si>
  <si>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</si>
  <si>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</si>
  <si>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</si>
  <si>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</si>
  <si>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</si>
  <si>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1.9. Организация временного трудоустройства безработных граждан в возрасте от 18 до 20 лет, имеющих среднее  профессиональное образование и ищущих работу впервые</t>
  </si>
  <si>
    <t>1.10. Организация стажировок выпускников образовательных организаций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</si>
  <si>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</si>
  <si>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</si>
  <si>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1.12. Профессиональное обучение и дополнительное профессиональное образование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</si>
  <si>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>Количество граждан,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</si>
  <si>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</si>
  <si>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</si>
  <si>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</si>
  <si>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</si>
  <si>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</si>
  <si>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</si>
  <si>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</si>
  <si>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</si>
  <si>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</si>
  <si>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</si>
  <si>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</si>
  <si>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>3.1. Выплата пособий по безработице, в том числе материальной помощи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</si>
  <si>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</si>
  <si>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</si>
  <si>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</si>
  <si>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3.3. Выплата стипендий в период прохождения профессионального обучения и получения дополнительного профессионального образования</t>
  </si>
  <si>
    <t>Количество получателей стипендий, чел.</t>
  </si>
  <si>
    <t>Количество получателей пособий и стипендий, чел.</t>
  </si>
  <si>
    <t>Уровень трудоустройства инвалидов, %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</si>
  <si>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</si>
  <si>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</si>
  <si>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</si>
  <si>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</si>
  <si>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</si>
  <si>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</si>
  <si>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</si>
  <si>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</si>
  <si>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</si>
  <si>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</si>
  <si>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</si>
  <si>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</si>
  <si>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</si>
  <si>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</si>
  <si>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</si>
  <si>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</si>
  <si>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</si>
  <si>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</si>
  <si>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</si>
  <si>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1.9. Стимулирование создания и оснащения работодателями рабочих мест для трудоустройства инвалидов</t>
  </si>
  <si>
    <t>Количество созданных и оснащенных рабочих мест для трудоустройства инвалидов, ед.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</si>
  <si>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</si>
  <si>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</si>
  <si>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</si>
  <si>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>Наличие  банка данных о выпускниках из числа инвалидов, имеющих риск нетрудоустройства, да/нет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</si>
  <si>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</si>
  <si>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</si>
  <si>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</si>
  <si>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Доля образовательных организаций высшего                            и профессионального образования, охваченных информированием об услугах службы занятости населения, %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</si>
  <si>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</si>
  <si>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</si>
  <si>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</si>
  <si>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</si>
  <si>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</si>
  <si>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</si>
  <si>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</si>
  <si>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</si>
  <si>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</si>
  <si>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</si>
  <si>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</si>
  <si>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</si>
  <si>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</si>
  <si>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</si>
  <si>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</si>
  <si>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</si>
  <si>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</si>
  <si>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</si>
  <si>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</si>
  <si>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</si>
  <si>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Государственный заказчик - координатор государственной программы                                                     Р.А. Азизов</t>
  </si>
  <si>
    <t xml:space="preserve">Отчет 
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</si>
  <si>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</si>
  <si>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</si>
  <si>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</si>
  <si>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</si>
  <si>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</si>
  <si>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Итого по подпрограмме 1, в том числе :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</si>
  <si>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</si>
  <si>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</si>
  <si>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</si>
  <si>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Все опрошенные инвалиды проинформированы о возможности сопровождения при трудоустройстве</t>
  </si>
  <si>
    <t>Порядок осуществления деятельности по сопровождаемому содействию занятости инвалидов утвержден в 2017 году</t>
  </si>
  <si>
    <t>Банк данных сформирован,  обновлятется по мере поступления информации о выпускниках</t>
  </si>
  <si>
    <t>Семинары проводятся по мере необходимости предоставления методических рекомендаций специалистам службы занятости населения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</si>
  <si>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  </t>
  </si>
  <si>
    <t>Все граждане, имеющие право на получение  услуг в области содействия занятости населения и обратившиеся в службу занятости, эти услуги получили</t>
  </si>
  <si>
    <t>Относительное отклонение от планового значе-ния</t>
  </si>
  <si>
    <t>3.4. Организация осуществления переданного полномочия по осуществлению социальных выплат гражданам, признанным в установленном порядке безработными</t>
  </si>
  <si>
    <t>3.5. Оплата услуг почтовой связи и банковских услуг по мероприятиям социальной поддержки безработных граждан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</si>
  <si>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</si>
  <si>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6 месяцев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</si>
  <si>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</si>
  <si>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</si>
  <si>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</t>
  </si>
  <si>
    <t>1.8. Содействие самозанятости безра-ботных граждан, включая оказание гражданам, признанным в установ-ленном порядке безрабо-тными, и гражданам, признанным в установ-ленном порядке безра-ботными, прошедшим профессиональное обучение или получив-шим дополнительное профессиональное образование по направ-лению органов службы занятости, единовре-менной финансовой по-мощи при их госуда-рственной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</t>
  </si>
  <si>
    <t xml:space="preserve">Все участники  мероприятий активной политики занятости, получающие материальную поддержку,  воспользовались услугами банка 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</si>
  <si>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</t>
  </si>
  <si>
    <t>Количество выпускников, прошедших стажировку, чел.</t>
  </si>
  <si>
    <t>1.10. Стимулирование создания работодателями рабочих мест для трудоустройства инвалидов сверх или помимо установленной квоты</t>
  </si>
  <si>
    <t>Количество трудоустроенных инвалидов на рабочие места сверх или помимо установленной квоты, чел.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</si>
  <si>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из числа обратившихся в органы службы занятости, %</t>
  </si>
  <si>
    <t>Задача 2. Обеспечение качества и доступности  государственных услуг молодым инвалидам по сопровождению  при содействии занятости</t>
  </si>
  <si>
    <t>Количество трудоустроенных, чел.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</si>
  <si>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</si>
  <si>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из индивидуальных программ реабилитации или абилитации инвалидов, % </t>
  </si>
  <si>
    <t xml:space="preserve">Оснащенность центров занятости в соответствии с требованиями регламентов по оказанию государственных услуг  составила 75,0%.   </t>
  </si>
  <si>
    <t>Образовательные организации высшего и профессионального образования охвачены информированием об услугах службы занятости населения</t>
  </si>
  <si>
    <t>Уровень регистрируемой безработицы,%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</si>
  <si>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</si>
  <si>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>Доля центров занятости, в которых ор-ганизовано осуществле-ние пере-данного пол-номочия по осуществлению социальных выплат гражданам, при-знанным в установленном порядке безработны-ми, %</t>
  </si>
  <si>
    <t>о реализации государственной программы «Содействие занятости населения Астраханской области» за 1 квартал 2021 года</t>
  </si>
  <si>
    <t>Задача 3 государственной программы. Сдерживание напряженности на рынке труда</t>
  </si>
  <si>
    <t>2,0-2,7</t>
  </si>
  <si>
    <t>1,2-3,5</t>
  </si>
  <si>
    <t>45,0-65,0</t>
  </si>
  <si>
    <t>70,0-80,0</t>
  </si>
  <si>
    <t>25,0-30,0</t>
  </si>
  <si>
    <t>25,0 - 30,0</t>
  </si>
  <si>
    <t>51,0-71,0</t>
  </si>
  <si>
    <t>21,0-26,0</t>
  </si>
  <si>
    <t>56,0-76,0</t>
  </si>
  <si>
    <t>26,0-36,0</t>
  </si>
  <si>
    <t>72,0-92,0</t>
  </si>
  <si>
    <t>42,0-62,0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</si>
  <si>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</si>
  <si>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>Показатель обратного счета. На 01.04.2021 года на учете в органах СЗ состояли 18610 незанятых граждан, банк вакансий составил 18249 единиц</t>
  </si>
  <si>
    <t xml:space="preserve">Трудоустроено 5146  ищущих работу граждан из 11688 граждан, обратившихся за содействием в поиске работы  </t>
  </si>
  <si>
    <t xml:space="preserve"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отчетном периоде в службу занятости населения АО обратились в поиске работы 11,7 тыс.граждан, что в 1,95 раз больше, чем в  1 квартале 2020 года (6,0 тыс.чел.). </t>
  </si>
  <si>
    <t xml:space="preserve">Проведено 59 ярмарок вакансий и учебных рабочих мест. </t>
  </si>
  <si>
    <t>Показатель обратного счета. На 01.04.2021 численность зарегистри-рованных безработных граждан составила 16,4 тыс. чел. Ситуация на рынке труда Астраханской области в 2021 году характеризуется снижением   числен-ности безработных. Ослабление ограни-чительных мер, адаптация организаций к изменяющейся эпидситуации, реализация органами службы занятости мероприятий активной политики занятости, начавшиеся работы в области рыбодобычи и сельхозработ способствуют трудоустройству ищущих работу граждан, и как следствие, снижению показателей регистрируемой безработицы и напряженности на рынке труда</t>
  </si>
  <si>
    <t>Выпущено, размещено и опубликовано 669 информационных материалов.  Часть размещенных информационных материалов не потребовала вложения финансовых средств.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</si>
  <si>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</si>
  <si>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 Участие подростков в основном предполагается в период летних каникул  </t>
  </si>
  <si>
    <t>Мероприятие носит заявительный характер. Получили услугу по соцадаптации 2120 безработных граждан, в том числе 1080 психологическую поддержку.</t>
  </si>
  <si>
    <t xml:space="preserve">Мероприятие носит заявительный характер.15 безработных граждан организовали собственное дело, оформив государственную регистрацию. </t>
  </si>
  <si>
    <t>Мероприятие носит заявительный характер. Обращения выпускников образовательных организаций в основном отмечается во втором полугодии</t>
  </si>
  <si>
    <t>Мероприятие носит заявительный характер. В рамках госпрограммы приступили к профессиональному обучению 173 безработных гражданина, из них 171 в рамках данной подпрограммы</t>
  </si>
  <si>
    <t>Количество женщин и граждан пенсионного возраста, приступивших к обучению, чел.</t>
  </si>
  <si>
    <t>Мероприятие носит заявительный характер. Всем обратившимся за профессиональной ориентацией услуга была оказана. Финансовые средства, выделенные на данное меропритяие, используются на обеспечение качества оказанных  услуг</t>
  </si>
  <si>
    <t xml:space="preserve">Показатель обратного счета. Из 11688 граждан, обратившихся за содействием в поиске работы, 7986 - признаны безработными. </t>
  </si>
  <si>
    <t xml:space="preserve">Социальные выплаты гражданам, признанным в установленном порядке безработными, осуществляются в полном объеме в  соответствии с постановлением  Правительства Российской Федерации от 31 декабря 2020 года  № 2393 «О размерах минимальной и максимальной величин пособия по безработице на 2021 год» и постановлением Правительства Российской Федерации от 29 декабря 2020 года № 2331 «О внесении изменений в постановление Правительства Российской Федерации от 8 апреля 2020 г. N 460 и признании утратившим силу отдельного положения акта Правительства Российской Федерации». </t>
  </si>
  <si>
    <t xml:space="preserve">Во всех 12 центрах занятости населения  организовано осуществление переданного полномочия по осуществлению социальных выплат гражданам, признанным в установленном порядке безработными.  </t>
  </si>
  <si>
    <t>Услугами почтовой связи и банковскими услугами воспользовались около 25,0 тыс.получателей пособий и стипендий. Размер оплаты услуг зависит от суммы перечислений, которая для каждого безработного гражданина рассчитывается индивидуально</t>
  </si>
  <si>
    <t>Мероприятие носит заявительный характер, финансовая помощь была не востребована. 24 человека переехали в другую местность для трудоустройства по имеющимся у них профессиям</t>
  </si>
  <si>
    <t>Все необходимые встречи по вопросам трудовой занятости инвалидов проводятся в рабочем порядке</t>
  </si>
  <si>
    <t xml:space="preserve">Мероприятия по обеспечению доступной среды для маломобильных групп населения и граждан с ограниченными возможностями  планируется осуществить во 2 полугодии 2021 года
</t>
  </si>
  <si>
    <t xml:space="preserve">В целях приведения в соответствие с техническими требованиями проведены мероприятия по техническому обслуживанию и диагностике автомобилей , приобретение ГСМ, оплата за услуги по охране. ЦЗН провели мероприятия по пожарной безопасности.
В целях пожарной безопасности проводились:  работы по техническому обслуживанию и ремонту пожарной сигнализации,проверка работоспособности систем противопожарной защиты в 6 центрах занятости
</t>
  </si>
  <si>
    <t xml:space="preserve">В 1 квартале 2021 года за содействием в службу занятости обратились 150 инвалидов, 62 из них - трудоустроены. </t>
  </si>
  <si>
    <t xml:space="preserve">Показатель обратного счета. На 01.04.2021 года на учете в органах СЗ состоял 201 незанятый инвалид, в базе вакансий было заявлено 832 места для трудоустройства инвалидов </t>
  </si>
  <si>
    <t>Показатель оценивается по итогам года. Опрос инвалидов ведется в постоянном режиме, при условии наличия контактных данных и согласия респондента</t>
  </si>
  <si>
    <t xml:space="preserve"> На квотируемые места трудоустроено 27 инвалидов из 150 обратившихся.     </t>
  </si>
  <si>
    <t>Показатель оценивается по итогам года</t>
  </si>
  <si>
    <t>Мероприятие носит заявительный характер.  Проводится работа с работодателями по заключению договоров</t>
  </si>
  <si>
    <t>При содействии службы занятости трудоустроено 37 инвалидов молодого возраста из 79 молодых инвалидов, обратившихся в поиске подходящей работы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</si>
  <si>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</si>
  <si>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</si>
  <si>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Проказатель оценивается по итогам года</t>
  </si>
  <si>
    <t>Мероприятие носит заявительный характер.  В  отчетном периоде в рамках данной подпрограммы 2 безработных инвалида направлены на курсовое обучение по образовательным программам: Кадровое делопроизводство и расчет заработной платы со знанием программы: "1С: Зарплата и управление персоналом"", машинист насосных установок 4 разряда"</t>
  </si>
  <si>
    <t xml:space="preserve"> Услуга носит заявительный характер. Оказано содействие в профессиональном самоопределении 82,3%  молодых инвалидов, обратившихся в службу занятости  (65 чел.) </t>
  </si>
  <si>
    <t>Услуги по профессиональной ориентации получили 96,2%  молодых инвалидов,  обратившихся в органы службы занятости населения (76 чел.)</t>
  </si>
  <si>
    <t>Выпускники -  инвалиды в отчетном периоде в службу занятости населения не обращались</t>
  </si>
  <si>
    <t xml:space="preserve">Проведено 5 ярмарок вакансий и учебных рабочих мест для граждан с ограниченными возможностями. </t>
  </si>
  <si>
    <t xml:space="preserve">Финансовые средства на реализацию данного мероприятия были выделены путем перераспределения финансовых  средств в рамках данной подпрограммы. </t>
  </si>
  <si>
    <t>в 14 раз</t>
  </si>
  <si>
    <t>Задача 5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</si>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</sst>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#,##0.00000000000"/>
    <numFmt numFmtId="166" formatCode="#,##0.0000000"/>
    <numFmt numFmtId="167" formatCode="#,##0.000000"/>
    <numFmt numFmtId="168" formatCode="#,##0.00000000"/>
    <numFmt numFmtId="169" formatCode="#,##0.000000000"/>
    <numFmt numFmtId="170" formatCode="#,##0.0000000000000"/>
  </numFmts>
  <fonts count="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5" fontId="3" fillId="0" borderId="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/>
    <xf numFmtId="4" fontId="4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4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justify" vertical="top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4" fontId="8" fillId="0" borderId="0" xfId="0" applyNumberFormat="1" applyFont="1" applyFill="1"/>
    <xf numFmtId="4" fontId="3" fillId="0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167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top" wrapText="1"/>
    </xf>
    <xf numFmtId="168" fontId="4" fillId="0" borderId="2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/>
    <xf numFmtId="4" fontId="4" fillId="2" borderId="2" xfId="0" applyNumberFormat="1" applyFont="1" applyFill="1" applyBorder="1"/>
    <xf numFmtId="169" fontId="4" fillId="2" borderId="2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/>
    <xf numFmtId="4" fontId="3" fillId="2" borderId="2" xfId="0" applyNumberFormat="1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/>
    <xf numFmtId="4" fontId="8" fillId="2" borderId="0" xfId="0" applyNumberFormat="1" applyFont="1" applyFill="1"/>
    <xf numFmtId="4" fontId="6" fillId="2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170" fontId="4" fillId="0" borderId="0" xfId="0" applyNumberFormat="1" applyFont="1" applyFill="1"/>
    <xf numFmtId="165" fontId="4" fillId="2" borderId="0" xfId="0" applyNumberFormat="1" applyFont="1" applyFill="1" applyAlignment="1">
      <alignment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3" fillId="3" borderId="0" xfId="0" applyFont="1" applyFill="1"/>
    <xf numFmtId="4" fontId="3" fillId="2" borderId="2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4" fontId="3" fillId="2" borderId="2" xfId="0" applyNumberFormat="1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83</xdr:row>
      <xdr:rowOff>0</xdr:rowOff>
    </xdr:from>
    <xdr:to>
      <xdr:col>6</xdr:col>
      <xdr:colOff>571488</xdr:colOff>
      <xdr:row>83</xdr:row>
      <xdr:rowOff>9525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96"/>
  <sheetViews>
    <sheetView tabSelected="1" zoomScale="50" zoomScaleNormal="50" zoomScaleSheetLayoutView="50" workbookViewId="0">
      <pane ySplit="6" topLeftCell="A37" activePane="bottomLeft" state="frozen"/>
      <selection pane="bottomLeft" activeCell="A40" sqref="A40"/>
    </sheetView>
  </sheetViews>
  <sheetFormatPr defaultColWidth="8.85546875" defaultRowHeight="18.75"/>
  <cols>
    <col min="1" max="1" width="30.5703125" style="24" customWidth="1"/>
    <col min="2" max="2" width="22" style="60" customWidth="1"/>
    <col min="3" max="3" width="17.5703125" style="60" customWidth="1"/>
    <col min="4" max="4" width="15.140625" style="60" customWidth="1"/>
    <col min="5" max="5" width="15.85546875" style="60" customWidth="1"/>
    <col min="6" max="6" width="14.85546875" style="60" customWidth="1"/>
    <col min="7" max="7" width="15.28515625" style="60" customWidth="1"/>
    <col min="8" max="8" width="8.7109375" style="60" customWidth="1"/>
    <col min="9" max="9" width="9.85546875" style="60" customWidth="1"/>
    <col min="10" max="10" width="14.85546875" style="60" customWidth="1"/>
    <col min="11" max="11" width="14.140625" style="60" customWidth="1"/>
    <col min="12" max="12" width="11.7109375" style="60" customWidth="1"/>
    <col min="13" max="13" width="12.28515625" style="60" customWidth="1"/>
    <col min="14" max="14" width="12.7109375" style="60" customWidth="1"/>
    <col min="15" max="15" width="12.85546875" style="60" customWidth="1"/>
    <col min="16" max="16" width="25.85546875" style="24" customWidth="1"/>
    <col min="17" max="17" width="12.85546875" style="2" customWidth="1"/>
    <col min="18" max="18" width="12" style="1" customWidth="1"/>
    <col min="19" max="19" width="13.5703125" style="1" customWidth="1"/>
    <col min="20" max="20" width="10.28515625" style="1" customWidth="1"/>
    <col min="21" max="21" width="54.140625" style="3" customWidth="1"/>
    <col min="22" max="22" width="55.140625" style="1" customWidth="1"/>
    <col min="23" max="16384" width="8.85546875" style="1"/>
  </cols>
  <sheetData>
    <row r="1" spans="1:22" ht="17.25" customHeight="1"/>
    <row r="2" spans="1:22" ht="24.75" customHeight="1">
      <c r="A2" s="136" t="s">
        <v>112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4"/>
      <c r="U2" s="12"/>
    </row>
    <row r="3" spans="1:22" ht="21" customHeight="1">
      <c r="A3" s="138" t="s">
        <v>152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5"/>
      <c r="U3" s="6" t="s">
        <v>0</v>
      </c>
    </row>
    <row r="4" spans="1:22" ht="15.75" customHeight="1">
      <c r="A4" s="145" t="s">
        <v>1</v>
      </c>
      <c r="B4" s="151" t="s">
        <v>113</v>
      </c>
      <c r="C4" s="134" t="s">
        <v>114</v>
      </c>
      <c r="D4" s="147" t="s">
        <v>2</v>
      </c>
      <c r="E4" s="148"/>
      <c r="F4" s="139" t="s">
        <v>3</v>
      </c>
      <c r="G4" s="140"/>
      <c r="H4" s="140"/>
      <c r="I4" s="140"/>
      <c r="J4" s="140"/>
      <c r="K4" s="140"/>
      <c r="L4" s="140"/>
      <c r="M4" s="140"/>
      <c r="N4" s="140"/>
      <c r="O4" s="141"/>
      <c r="P4" s="145" t="s">
        <v>4</v>
      </c>
      <c r="Q4" s="146" t="s">
        <v>115</v>
      </c>
      <c r="R4" s="145" t="s">
        <v>116</v>
      </c>
      <c r="S4" s="145" t="s">
        <v>117</v>
      </c>
      <c r="T4" s="122" t="s">
        <v>128</v>
      </c>
      <c r="U4" s="121" t="s">
        <v>5</v>
      </c>
    </row>
    <row r="5" spans="1:22" ht="212.25" customHeight="1">
      <c r="A5" s="145"/>
      <c r="B5" s="152"/>
      <c r="C5" s="154"/>
      <c r="D5" s="149"/>
      <c r="E5" s="150"/>
      <c r="F5" s="139" t="s">
        <v>6</v>
      </c>
      <c r="G5" s="141"/>
      <c r="H5" s="142" t="s">
        <v>7</v>
      </c>
      <c r="I5" s="143"/>
      <c r="J5" s="144" t="s">
        <v>8</v>
      </c>
      <c r="K5" s="144"/>
      <c r="L5" s="144" t="s">
        <v>9</v>
      </c>
      <c r="M5" s="144"/>
      <c r="N5" s="144" t="s">
        <v>10</v>
      </c>
      <c r="O5" s="144"/>
      <c r="P5" s="145"/>
      <c r="Q5" s="146"/>
      <c r="R5" s="145"/>
      <c r="S5" s="145"/>
      <c r="T5" s="123"/>
      <c r="U5" s="121"/>
    </row>
    <row r="6" spans="1:22" ht="38.25" customHeight="1">
      <c r="A6" s="145"/>
      <c r="B6" s="153"/>
      <c r="C6" s="135"/>
      <c r="D6" s="61" t="s">
        <v>11</v>
      </c>
      <c r="E6" s="61" t="s">
        <v>12</v>
      </c>
      <c r="F6" s="61" t="s">
        <v>11</v>
      </c>
      <c r="G6" s="61" t="s">
        <v>12</v>
      </c>
      <c r="H6" s="61" t="s">
        <v>11</v>
      </c>
      <c r="I6" s="61" t="s">
        <v>12</v>
      </c>
      <c r="J6" s="61" t="s">
        <v>11</v>
      </c>
      <c r="K6" s="61" t="s">
        <v>12</v>
      </c>
      <c r="L6" s="61" t="s">
        <v>11</v>
      </c>
      <c r="M6" s="61" t="s">
        <v>12</v>
      </c>
      <c r="N6" s="61" t="s">
        <v>11</v>
      </c>
      <c r="O6" s="61" t="s">
        <v>12</v>
      </c>
      <c r="P6" s="145"/>
      <c r="Q6" s="146"/>
      <c r="R6" s="145"/>
      <c r="S6" s="145"/>
      <c r="T6" s="124"/>
      <c r="U6" s="121"/>
    </row>
    <row r="7" spans="1:22" ht="28.5" customHeight="1">
      <c r="A7" s="125" t="s">
        <v>13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7"/>
    </row>
    <row r="8" spans="1:22" s="26" customFormat="1" ht="335.25" customHeight="1">
      <c r="A8" s="25" t="s">
        <v>14</v>
      </c>
      <c r="B8" s="55">
        <f>B9+B40+B77</f>
        <v>1168580.2</v>
      </c>
      <c r="C8" s="55">
        <f>C9+C40+C77</f>
        <v>1168580.2</v>
      </c>
      <c r="D8" s="56">
        <f>F8+H8+J8+L8+N8</f>
        <v>316936.15909999993</v>
      </c>
      <c r="E8" s="55">
        <f>G8+I8+K8+M8+O8</f>
        <v>295275.08197999996</v>
      </c>
      <c r="F8" s="56">
        <f t="shared" ref="F8:O8" si="0">F9+F40+F77</f>
        <v>276914.3</v>
      </c>
      <c r="G8" s="55">
        <f t="shared" si="0"/>
        <v>260144.86738000001</v>
      </c>
      <c r="H8" s="55">
        <f t="shared" si="0"/>
        <v>0</v>
      </c>
      <c r="I8" s="55">
        <f t="shared" si="0"/>
        <v>0</v>
      </c>
      <c r="J8" s="56">
        <f t="shared" si="0"/>
        <v>35948.039099999995</v>
      </c>
      <c r="K8" s="55">
        <f t="shared" si="0"/>
        <v>31056.394599999996</v>
      </c>
      <c r="L8" s="55">
        <f t="shared" si="0"/>
        <v>393.41</v>
      </c>
      <c r="M8" s="55">
        <f t="shared" si="0"/>
        <v>393.41</v>
      </c>
      <c r="N8" s="55">
        <f t="shared" si="0"/>
        <v>3680.41</v>
      </c>
      <c r="O8" s="55">
        <f t="shared" si="0"/>
        <v>3680.41</v>
      </c>
      <c r="P8" s="70" t="s">
        <v>149</v>
      </c>
      <c r="Q8" s="45">
        <v>1</v>
      </c>
      <c r="R8" s="45" t="s">
        <v>155</v>
      </c>
      <c r="S8" s="70">
        <v>3.3</v>
      </c>
      <c r="T8" s="72">
        <f>3.5-S8</f>
        <v>0.20000000000000018</v>
      </c>
      <c r="U8" s="45" t="s">
        <v>171</v>
      </c>
      <c r="V8" s="87"/>
    </row>
    <row r="9" spans="1:22" s="26" customFormat="1" ht="117" customHeight="1">
      <c r="A9" s="25" t="s">
        <v>153</v>
      </c>
      <c r="B9" s="55">
        <f>B11</f>
        <v>1053396.8</v>
      </c>
      <c r="C9" s="55">
        <f>C11</f>
        <v>1053396.8</v>
      </c>
      <c r="D9" s="55">
        <f>F9+H9+J9+L9+N9</f>
        <v>285173.32729999995</v>
      </c>
      <c r="E9" s="55">
        <f>G9+I9+K9+M9+O9</f>
        <v>266834.29341999994</v>
      </c>
      <c r="F9" s="55">
        <f t="shared" ref="F9:O9" si="1">F11</f>
        <v>276914.3</v>
      </c>
      <c r="G9" s="55">
        <f t="shared" si="1"/>
        <v>260144.86738000001</v>
      </c>
      <c r="H9" s="55">
        <f t="shared" si="1"/>
        <v>0</v>
      </c>
      <c r="I9" s="55">
        <f t="shared" si="1"/>
        <v>0</v>
      </c>
      <c r="J9" s="55">
        <f t="shared" si="1"/>
        <v>4185.2073</v>
      </c>
      <c r="K9" s="55">
        <f t="shared" si="1"/>
        <v>2615.6060399999997</v>
      </c>
      <c r="L9" s="55">
        <f t="shared" si="1"/>
        <v>393.41</v>
      </c>
      <c r="M9" s="55">
        <f t="shared" si="1"/>
        <v>393.41</v>
      </c>
      <c r="N9" s="55">
        <f t="shared" si="1"/>
        <v>3680.41</v>
      </c>
      <c r="O9" s="55">
        <f t="shared" si="1"/>
        <v>3680.41</v>
      </c>
      <c r="P9" s="70" t="s">
        <v>17</v>
      </c>
      <c r="Q9" s="71">
        <v>0.8</v>
      </c>
      <c r="R9" s="71" t="s">
        <v>154</v>
      </c>
      <c r="S9" s="72">
        <v>1</v>
      </c>
      <c r="T9" s="72">
        <f>2.7-S9</f>
        <v>1.7000000000000002</v>
      </c>
      <c r="U9" s="45" t="s">
        <v>167</v>
      </c>
      <c r="V9" s="88"/>
    </row>
    <row r="10" spans="1:22" s="27" customFormat="1" ht="25.5" customHeight="1">
      <c r="A10" s="157" t="s">
        <v>18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</row>
    <row r="11" spans="1:22" ht="86.25" customHeight="1">
      <c r="A11" s="15" t="s">
        <v>19</v>
      </c>
      <c r="B11" s="61">
        <f>B12+B29+B32</f>
        <v>1053396.8</v>
      </c>
      <c r="C11" s="61">
        <f>C12+C29+C32</f>
        <v>1053396.8</v>
      </c>
      <c r="D11" s="61">
        <f>F11+H11+J11+L11+N11</f>
        <v>285173.32729999995</v>
      </c>
      <c r="E11" s="61">
        <f>G11+I11+K11+M11+O11</f>
        <v>266834.29341999994</v>
      </c>
      <c r="F11" s="89">
        <f t="shared" ref="F11:O11" si="2">F12+F29+F32</f>
        <v>276914.3</v>
      </c>
      <c r="G11" s="61">
        <f t="shared" si="2"/>
        <v>260144.86738000001</v>
      </c>
      <c r="H11" s="61">
        <f t="shared" si="2"/>
        <v>0</v>
      </c>
      <c r="I11" s="61">
        <f t="shared" si="2"/>
        <v>0</v>
      </c>
      <c r="J11" s="61">
        <f t="shared" si="2"/>
        <v>4185.2073</v>
      </c>
      <c r="K11" s="61">
        <f t="shared" si="2"/>
        <v>2615.6060399999997</v>
      </c>
      <c r="L11" s="61">
        <f t="shared" si="2"/>
        <v>393.41</v>
      </c>
      <c r="M11" s="61">
        <f t="shared" si="2"/>
        <v>393.41</v>
      </c>
      <c r="N11" s="61">
        <f t="shared" si="2"/>
        <v>3680.41</v>
      </c>
      <c r="O11" s="61">
        <f t="shared" si="2"/>
        <v>3680.41</v>
      </c>
      <c r="P11" s="22" t="s">
        <v>17</v>
      </c>
      <c r="Q11" s="21">
        <v>0.8</v>
      </c>
      <c r="R11" s="117" t="s">
        <v>154</v>
      </c>
      <c r="S11" s="72">
        <v>1</v>
      </c>
      <c r="T11" s="72">
        <f>2.7-S11</f>
        <v>1.7000000000000002</v>
      </c>
      <c r="U11" s="45" t="s">
        <v>167</v>
      </c>
    </row>
    <row r="12" spans="1:22" ht="102" customHeight="1">
      <c r="A12" s="15" t="s">
        <v>20</v>
      </c>
      <c r="B12" s="61">
        <f>SUM(B13:B28)</f>
        <v>38039.5</v>
      </c>
      <c r="C12" s="61">
        <f>SUM(C13:C28)</f>
        <v>38039.5</v>
      </c>
      <c r="D12" s="61">
        <f>F12+H12+J12+L12+N12</f>
        <v>7684.379429999999</v>
      </c>
      <c r="E12" s="61">
        <f>G12+I12+K12+M12+O12</f>
        <v>6145.2026999999998</v>
      </c>
      <c r="F12" s="61">
        <f>SUM(F13:F28)</f>
        <v>0</v>
      </c>
      <c r="G12" s="61">
        <f t="shared" ref="G12:N12" si="3">SUM(G13:G28)</f>
        <v>0</v>
      </c>
      <c r="H12" s="61">
        <f t="shared" si="3"/>
        <v>0</v>
      </c>
      <c r="I12" s="61">
        <f t="shared" si="3"/>
        <v>0</v>
      </c>
      <c r="J12" s="61">
        <f>SUM(J13:J28)</f>
        <v>3610.5594299999998</v>
      </c>
      <c r="K12" s="61">
        <f>SUM(K13:K28)</f>
        <v>2071.3826999999997</v>
      </c>
      <c r="L12" s="61">
        <f t="shared" si="3"/>
        <v>393.41</v>
      </c>
      <c r="M12" s="61">
        <f t="shared" si="3"/>
        <v>393.41</v>
      </c>
      <c r="N12" s="61">
        <f t="shared" si="3"/>
        <v>3680.41</v>
      </c>
      <c r="O12" s="61">
        <f>SUM(O13:O28)</f>
        <v>3680.41</v>
      </c>
      <c r="P12" s="22" t="s">
        <v>21</v>
      </c>
      <c r="Q12" s="118">
        <v>56.4</v>
      </c>
      <c r="R12" s="120" t="s">
        <v>156</v>
      </c>
      <c r="S12" s="119">
        <v>44</v>
      </c>
      <c r="T12" s="13">
        <f>S12-45</f>
        <v>-1</v>
      </c>
      <c r="U12" s="45" t="s">
        <v>168</v>
      </c>
    </row>
    <row r="13" spans="1:22" ht="158.25" customHeight="1">
      <c r="A13" s="28" t="s">
        <v>22</v>
      </c>
      <c r="B13" s="61">
        <v>2000</v>
      </c>
      <c r="C13" s="61">
        <v>2000</v>
      </c>
      <c r="D13" s="61">
        <f>J13+L13+N13</f>
        <v>407.471</v>
      </c>
      <c r="E13" s="61">
        <f>K13+M13+O13</f>
        <v>229.00550000000001</v>
      </c>
      <c r="F13" s="61">
        <v>0</v>
      </c>
      <c r="G13" s="61">
        <v>0</v>
      </c>
      <c r="H13" s="61">
        <v>0</v>
      </c>
      <c r="I13" s="61">
        <v>0</v>
      </c>
      <c r="J13" s="61">
        <v>407.471</v>
      </c>
      <c r="K13" s="61">
        <v>229.00550000000001</v>
      </c>
      <c r="L13" s="61">
        <v>0</v>
      </c>
      <c r="M13" s="61">
        <v>0</v>
      </c>
      <c r="N13" s="61">
        <v>0</v>
      </c>
      <c r="O13" s="61">
        <v>0</v>
      </c>
      <c r="P13" s="22" t="s">
        <v>23</v>
      </c>
      <c r="Q13" s="21">
        <v>100</v>
      </c>
      <c r="R13" s="116">
        <v>100</v>
      </c>
      <c r="S13" s="72">
        <v>100</v>
      </c>
      <c r="T13" s="13">
        <f>S13-R13</f>
        <v>0</v>
      </c>
      <c r="U13" s="70" t="s">
        <v>169</v>
      </c>
    </row>
    <row r="14" spans="1:22" ht="68.25" customHeight="1">
      <c r="A14" s="15" t="s">
        <v>24</v>
      </c>
      <c r="B14" s="61">
        <v>200</v>
      </c>
      <c r="C14" s="61">
        <v>200</v>
      </c>
      <c r="D14" s="61">
        <f t="shared" ref="D14:E15" si="4">J14+L14+N14</f>
        <v>0</v>
      </c>
      <c r="E14" s="61">
        <f t="shared" si="4"/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22" t="s">
        <v>25</v>
      </c>
      <c r="Q14" s="21">
        <v>225</v>
      </c>
      <c r="R14" s="13">
        <v>200</v>
      </c>
      <c r="S14" s="13">
        <v>59</v>
      </c>
      <c r="T14" s="13">
        <f t="shared" ref="T14:T20" si="5">S14/R14*100-100</f>
        <v>-70.5</v>
      </c>
      <c r="U14" s="14" t="s">
        <v>170</v>
      </c>
    </row>
    <row r="15" spans="1:22" ht="117" customHeight="1">
      <c r="A15" s="15" t="s">
        <v>26</v>
      </c>
      <c r="B15" s="61">
        <v>700</v>
      </c>
      <c r="C15" s="61">
        <v>700</v>
      </c>
      <c r="D15" s="61">
        <f>J15+L15+N15</f>
        <v>44.81194</v>
      </c>
      <c r="E15" s="61">
        <f t="shared" si="4"/>
        <v>19.81194</v>
      </c>
      <c r="F15" s="61">
        <v>0</v>
      </c>
      <c r="G15" s="61">
        <v>0</v>
      </c>
      <c r="H15" s="61">
        <v>0</v>
      </c>
      <c r="I15" s="61">
        <v>0</v>
      </c>
      <c r="J15" s="61">
        <v>44.81194</v>
      </c>
      <c r="K15" s="61">
        <v>19.81194</v>
      </c>
      <c r="L15" s="61">
        <v>0</v>
      </c>
      <c r="M15" s="61">
        <v>0</v>
      </c>
      <c r="N15" s="61">
        <v>0</v>
      </c>
      <c r="O15" s="61">
        <v>0</v>
      </c>
      <c r="P15" s="22" t="s">
        <v>27</v>
      </c>
      <c r="Q15" s="21">
        <v>1000</v>
      </c>
      <c r="R15" s="13">
        <v>1050</v>
      </c>
      <c r="S15" s="13">
        <v>669</v>
      </c>
      <c r="T15" s="21">
        <f t="shared" si="5"/>
        <v>-36.285714285714285</v>
      </c>
      <c r="U15" s="70" t="s">
        <v>172</v>
      </c>
    </row>
    <row r="16" spans="1:22" ht="84" customHeight="1">
      <c r="A16" s="15" t="s">
        <v>28</v>
      </c>
      <c r="B16" s="61">
        <v>1410</v>
      </c>
      <c r="C16" s="61">
        <v>1410</v>
      </c>
      <c r="D16" s="61">
        <f>J16+L16+N16</f>
        <v>3822.2999999999997</v>
      </c>
      <c r="E16" s="61">
        <f>K16+M16+O16</f>
        <v>3748.6428499999997</v>
      </c>
      <c r="F16" s="61">
        <v>0</v>
      </c>
      <c r="G16" s="61">
        <v>0</v>
      </c>
      <c r="H16" s="61">
        <v>0</v>
      </c>
      <c r="I16" s="61">
        <v>0</v>
      </c>
      <c r="J16" s="61">
        <v>176</v>
      </c>
      <c r="K16" s="61">
        <v>102.34285000000001</v>
      </c>
      <c r="L16" s="61">
        <v>332.2</v>
      </c>
      <c r="M16" s="61">
        <v>332.2</v>
      </c>
      <c r="N16" s="61">
        <v>3314.1</v>
      </c>
      <c r="O16" s="61">
        <v>3314.1</v>
      </c>
      <c r="P16" s="22" t="s">
        <v>29</v>
      </c>
      <c r="Q16" s="21">
        <v>3386</v>
      </c>
      <c r="R16" s="13">
        <v>1800</v>
      </c>
      <c r="S16" s="13">
        <v>481</v>
      </c>
      <c r="T16" s="13">
        <f t="shared" si="5"/>
        <v>-73.277777777777771</v>
      </c>
      <c r="U16" s="70" t="s">
        <v>135</v>
      </c>
    </row>
    <row r="17" spans="1:21" ht="143.25" customHeight="1">
      <c r="A17" s="15" t="s">
        <v>30</v>
      </c>
      <c r="B17" s="61">
        <v>450</v>
      </c>
      <c r="C17" s="61">
        <v>450</v>
      </c>
      <c r="D17" s="61">
        <f>J17+L17+N17</f>
        <v>435.18962999999997</v>
      </c>
      <c r="E17" s="61">
        <f>K17+M17+O17</f>
        <v>366.85003</v>
      </c>
      <c r="F17" s="61">
        <v>0</v>
      </c>
      <c r="G17" s="61">
        <v>0</v>
      </c>
      <c r="H17" s="61">
        <v>0</v>
      </c>
      <c r="I17" s="61">
        <v>0</v>
      </c>
      <c r="J17" s="61">
        <v>114.83963</v>
      </c>
      <c r="K17" s="61">
        <v>46.500029999999995</v>
      </c>
      <c r="L17" s="61">
        <v>39.1</v>
      </c>
      <c r="M17" s="61">
        <v>39.1</v>
      </c>
      <c r="N17" s="61">
        <v>281.25</v>
      </c>
      <c r="O17" s="61">
        <v>281.25</v>
      </c>
      <c r="P17" s="22" t="s">
        <v>31</v>
      </c>
      <c r="Q17" s="21">
        <v>473</v>
      </c>
      <c r="R17" s="13">
        <v>88</v>
      </c>
      <c r="S17" s="13">
        <v>28</v>
      </c>
      <c r="T17" s="13">
        <f t="shared" si="5"/>
        <v>-68.181818181818187</v>
      </c>
      <c r="U17" s="70" t="s">
        <v>173</v>
      </c>
    </row>
    <row r="18" spans="1:21" ht="138.75" customHeight="1">
      <c r="A18" s="15" t="s">
        <v>32</v>
      </c>
      <c r="B18" s="61">
        <v>4140</v>
      </c>
      <c r="C18" s="61">
        <v>4140</v>
      </c>
      <c r="D18" s="61">
        <f>J18+L18+N18</f>
        <v>171.95386999999999</v>
      </c>
      <c r="E18" s="61">
        <f>K18+M18+O18</f>
        <v>121.58242</v>
      </c>
      <c r="F18" s="61">
        <v>0</v>
      </c>
      <c r="G18" s="61">
        <v>0</v>
      </c>
      <c r="H18" s="61">
        <v>0</v>
      </c>
      <c r="I18" s="61">
        <v>0</v>
      </c>
      <c r="J18" s="61">
        <v>64.783870000000007</v>
      </c>
      <c r="K18" s="61">
        <v>14.412420000000001</v>
      </c>
      <c r="L18" s="61">
        <v>22.11</v>
      </c>
      <c r="M18" s="61">
        <v>22.11</v>
      </c>
      <c r="N18" s="61">
        <v>85.06</v>
      </c>
      <c r="O18" s="61">
        <v>85.06</v>
      </c>
      <c r="P18" s="22" t="s">
        <v>33</v>
      </c>
      <c r="Q18" s="21">
        <v>4214</v>
      </c>
      <c r="R18" s="13">
        <v>2300</v>
      </c>
      <c r="S18" s="13">
        <v>62</v>
      </c>
      <c r="T18" s="72">
        <f t="shared" si="5"/>
        <v>-97.304347826086953</v>
      </c>
      <c r="U18" s="70" t="s">
        <v>174</v>
      </c>
    </row>
    <row r="19" spans="1:21" ht="132.75" customHeight="1">
      <c r="A19" s="15" t="s">
        <v>34</v>
      </c>
      <c r="B19" s="61">
        <v>448</v>
      </c>
      <c r="C19" s="61">
        <v>448</v>
      </c>
      <c r="D19" s="61">
        <f>J19</f>
        <v>17.61439</v>
      </c>
      <c r="E19" s="61">
        <f>K19</f>
        <v>7.1143900000000002</v>
      </c>
      <c r="F19" s="61">
        <v>0</v>
      </c>
      <c r="G19" s="61">
        <v>0</v>
      </c>
      <c r="H19" s="61">
        <v>0</v>
      </c>
      <c r="I19" s="61">
        <v>0</v>
      </c>
      <c r="J19" s="61">
        <v>17.61439</v>
      </c>
      <c r="K19" s="61">
        <v>7.1143900000000002</v>
      </c>
      <c r="L19" s="61">
        <v>0</v>
      </c>
      <c r="M19" s="61">
        <v>0</v>
      </c>
      <c r="N19" s="61">
        <v>0</v>
      </c>
      <c r="O19" s="61">
        <v>0</v>
      </c>
      <c r="P19" s="22" t="s">
        <v>35</v>
      </c>
      <c r="Q19" s="21">
        <v>4724</v>
      </c>
      <c r="R19" s="13">
        <v>4000</v>
      </c>
      <c r="S19" s="72">
        <v>2120</v>
      </c>
      <c r="T19" s="72">
        <f t="shared" si="5"/>
        <v>-47</v>
      </c>
      <c r="U19" s="45" t="s">
        <v>175</v>
      </c>
    </row>
    <row r="20" spans="1:21" ht="409.6" customHeight="1">
      <c r="A20" s="132" t="s">
        <v>136</v>
      </c>
      <c r="B20" s="134">
        <v>15598.8</v>
      </c>
      <c r="C20" s="134">
        <v>15598.8</v>
      </c>
      <c r="D20" s="134">
        <f>J20</f>
        <v>1663.64</v>
      </c>
      <c r="E20" s="134">
        <f>K20</f>
        <v>907.98</v>
      </c>
      <c r="F20" s="134">
        <v>0</v>
      </c>
      <c r="G20" s="134">
        <v>0</v>
      </c>
      <c r="H20" s="134">
        <v>0</v>
      </c>
      <c r="I20" s="134">
        <v>0</v>
      </c>
      <c r="J20" s="134">
        <v>1663.64</v>
      </c>
      <c r="K20" s="134">
        <v>907.98</v>
      </c>
      <c r="L20" s="134">
        <v>0</v>
      </c>
      <c r="M20" s="134">
        <v>0</v>
      </c>
      <c r="N20" s="134">
        <v>0</v>
      </c>
      <c r="O20" s="134">
        <v>0</v>
      </c>
      <c r="P20" s="129" t="s">
        <v>36</v>
      </c>
      <c r="Q20" s="162">
        <v>540</v>
      </c>
      <c r="R20" s="155">
        <v>155</v>
      </c>
      <c r="S20" s="155">
        <v>15</v>
      </c>
      <c r="T20" s="155">
        <f t="shared" si="5"/>
        <v>-90.322580645161295</v>
      </c>
      <c r="U20" s="129" t="s">
        <v>176</v>
      </c>
    </row>
    <row r="21" spans="1:21" ht="198.75" customHeight="1">
      <c r="A21" s="133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1"/>
      <c r="Q21" s="163"/>
      <c r="R21" s="156"/>
      <c r="S21" s="156"/>
      <c r="T21" s="156"/>
      <c r="U21" s="131"/>
    </row>
    <row r="22" spans="1:21" ht="189.75" customHeight="1">
      <c r="A22" s="15" t="s">
        <v>37</v>
      </c>
      <c r="B22" s="61">
        <v>0</v>
      </c>
      <c r="C22" s="61">
        <v>0</v>
      </c>
      <c r="D22" s="61">
        <f>J22+L22+N22</f>
        <v>0</v>
      </c>
      <c r="E22" s="61">
        <f>K22+M22+O22</f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  <c r="N22" s="61"/>
      <c r="O22" s="61"/>
      <c r="P22" s="22" t="s">
        <v>144</v>
      </c>
      <c r="Q22" s="21">
        <v>48</v>
      </c>
      <c r="R22" s="21">
        <v>12</v>
      </c>
      <c r="S22" s="21">
        <v>0</v>
      </c>
      <c r="T22" s="72" t="s">
        <v>15</v>
      </c>
      <c r="U22" s="45" t="s">
        <v>177</v>
      </c>
    </row>
    <row r="23" spans="1:21" ht="89.25" customHeight="1">
      <c r="A23" s="15" t="s">
        <v>38</v>
      </c>
      <c r="B23" s="61">
        <v>3688.9</v>
      </c>
      <c r="C23" s="61">
        <v>3688.9</v>
      </c>
      <c r="D23" s="61">
        <f t="shared" ref="D23:E28" si="6">J23</f>
        <v>160</v>
      </c>
      <c r="E23" s="61">
        <f t="shared" si="6"/>
        <v>159.50984</v>
      </c>
      <c r="F23" s="61">
        <v>0</v>
      </c>
      <c r="G23" s="61">
        <v>0</v>
      </c>
      <c r="H23" s="61">
        <v>0</v>
      </c>
      <c r="I23" s="61">
        <v>0</v>
      </c>
      <c r="J23" s="61">
        <v>160</v>
      </c>
      <c r="K23" s="61">
        <v>159.50984</v>
      </c>
      <c r="L23" s="61">
        <v>0</v>
      </c>
      <c r="M23" s="61">
        <v>0</v>
      </c>
      <c r="N23" s="61">
        <v>0</v>
      </c>
      <c r="O23" s="61">
        <v>0</v>
      </c>
      <c r="P23" s="70" t="s">
        <v>139</v>
      </c>
      <c r="Q23" s="21">
        <v>152</v>
      </c>
      <c r="R23" s="21">
        <v>50</v>
      </c>
      <c r="S23" s="21">
        <v>2</v>
      </c>
      <c r="T23" s="13">
        <f t="shared" ref="T23:T27" si="7">S23/R23*100-100</f>
        <v>-96</v>
      </c>
      <c r="U23" s="45" t="s">
        <v>177</v>
      </c>
    </row>
    <row r="24" spans="1:21" ht="202.5" customHeight="1">
      <c r="A24" s="15" t="s">
        <v>39</v>
      </c>
      <c r="B24" s="61">
        <v>200</v>
      </c>
      <c r="C24" s="61">
        <v>200</v>
      </c>
      <c r="D24" s="61">
        <f t="shared" si="6"/>
        <v>0</v>
      </c>
      <c r="E24" s="61">
        <f t="shared" si="6"/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22" t="s">
        <v>40</v>
      </c>
      <c r="Q24" s="21">
        <v>14</v>
      </c>
      <c r="R24" s="21">
        <v>40</v>
      </c>
      <c r="S24" s="21">
        <v>24</v>
      </c>
      <c r="T24" s="13">
        <f t="shared" si="7"/>
        <v>-40</v>
      </c>
      <c r="U24" s="70" t="s">
        <v>185</v>
      </c>
    </row>
    <row r="25" spans="1:21" ht="273" customHeight="1">
      <c r="A25" s="15" t="s">
        <v>41</v>
      </c>
      <c r="B25" s="61">
        <v>8467.7000000000007</v>
      </c>
      <c r="C25" s="61">
        <f>56+7011.7</f>
        <v>7067.7</v>
      </c>
      <c r="D25" s="61">
        <f t="shared" si="6"/>
        <v>866.23689000000002</v>
      </c>
      <c r="E25" s="61">
        <f t="shared" si="6"/>
        <v>545.74426000000005</v>
      </c>
      <c r="F25" s="61">
        <v>0</v>
      </c>
      <c r="G25" s="61">
        <v>0</v>
      </c>
      <c r="H25" s="61">
        <v>0</v>
      </c>
      <c r="I25" s="61">
        <v>0</v>
      </c>
      <c r="J25" s="61">
        <v>866.23689000000002</v>
      </c>
      <c r="K25" s="61">
        <v>545.74426000000005</v>
      </c>
      <c r="L25" s="61">
        <v>0</v>
      </c>
      <c r="M25" s="61">
        <v>0</v>
      </c>
      <c r="N25" s="61">
        <v>0</v>
      </c>
      <c r="O25" s="61">
        <v>0</v>
      </c>
      <c r="P25" s="22" t="s">
        <v>42</v>
      </c>
      <c r="Q25" s="21">
        <v>2319</v>
      </c>
      <c r="R25" s="13">
        <v>600</v>
      </c>
      <c r="S25" s="72">
        <v>171</v>
      </c>
      <c r="T25" s="72">
        <f t="shared" si="7"/>
        <v>-71.5</v>
      </c>
      <c r="U25" s="70" t="s">
        <v>178</v>
      </c>
    </row>
    <row r="26" spans="1:21" ht="273" customHeight="1">
      <c r="A26" s="73" t="s">
        <v>166</v>
      </c>
      <c r="B26" s="61">
        <v>0</v>
      </c>
      <c r="C26" s="61">
        <v>1400</v>
      </c>
      <c r="D26" s="61">
        <f t="shared" si="6"/>
        <v>26.6</v>
      </c>
      <c r="E26" s="61">
        <f t="shared" si="6"/>
        <v>26.6</v>
      </c>
      <c r="F26" s="61"/>
      <c r="G26" s="61"/>
      <c r="H26" s="61"/>
      <c r="I26" s="61"/>
      <c r="J26" s="61">
        <v>26.6</v>
      </c>
      <c r="K26" s="61">
        <v>26.6</v>
      </c>
      <c r="L26" s="61"/>
      <c r="M26" s="61"/>
      <c r="N26" s="61"/>
      <c r="O26" s="61"/>
      <c r="P26" s="94" t="s">
        <v>179</v>
      </c>
      <c r="Q26" s="45">
        <v>167</v>
      </c>
      <c r="R26" s="72" t="s">
        <v>15</v>
      </c>
      <c r="S26" s="72">
        <v>14</v>
      </c>
      <c r="T26" s="72" t="s">
        <v>205</v>
      </c>
      <c r="U26" s="70" t="s">
        <v>204</v>
      </c>
    </row>
    <row r="27" spans="1:21" ht="252.75" customHeight="1">
      <c r="A27" s="15" t="s">
        <v>43</v>
      </c>
      <c r="B27" s="61">
        <v>700</v>
      </c>
      <c r="C27" s="61">
        <v>700</v>
      </c>
      <c r="D27" s="61">
        <f t="shared" si="6"/>
        <v>67.361559999999997</v>
      </c>
      <c r="E27" s="61">
        <f t="shared" si="6"/>
        <v>12.011559999999999</v>
      </c>
      <c r="F27" s="61">
        <v>0</v>
      </c>
      <c r="G27" s="61">
        <v>0</v>
      </c>
      <c r="H27" s="61">
        <v>0</v>
      </c>
      <c r="I27" s="61">
        <v>0</v>
      </c>
      <c r="J27" s="61">
        <v>67.361559999999997</v>
      </c>
      <c r="K27" s="61">
        <v>12.011559999999999</v>
      </c>
      <c r="L27" s="61">
        <v>0</v>
      </c>
      <c r="M27" s="61">
        <v>0</v>
      </c>
      <c r="N27" s="61">
        <v>0</v>
      </c>
      <c r="O27" s="61">
        <v>0</v>
      </c>
      <c r="P27" s="22" t="s">
        <v>44</v>
      </c>
      <c r="Q27" s="21">
        <v>34531</v>
      </c>
      <c r="R27" s="13">
        <v>25000</v>
      </c>
      <c r="S27" s="72">
        <v>8391</v>
      </c>
      <c r="T27" s="72">
        <f t="shared" si="7"/>
        <v>-66.436000000000007</v>
      </c>
      <c r="U27" s="70" t="s">
        <v>180</v>
      </c>
    </row>
    <row r="28" spans="1:21" ht="161.25" customHeight="1">
      <c r="A28" s="15" t="s">
        <v>45</v>
      </c>
      <c r="B28" s="61">
        <v>36.1</v>
      </c>
      <c r="C28" s="61">
        <v>36.1</v>
      </c>
      <c r="D28" s="61">
        <f t="shared" si="6"/>
        <v>1.2001500000000001</v>
      </c>
      <c r="E28" s="61">
        <f t="shared" si="6"/>
        <v>0.34991</v>
      </c>
      <c r="F28" s="61">
        <v>0</v>
      </c>
      <c r="G28" s="61">
        <v>0</v>
      </c>
      <c r="H28" s="61">
        <v>0</v>
      </c>
      <c r="I28" s="61">
        <v>0</v>
      </c>
      <c r="J28" s="61">
        <v>1.2001500000000001</v>
      </c>
      <c r="K28" s="61">
        <v>0.34991</v>
      </c>
      <c r="L28" s="61">
        <v>0</v>
      </c>
      <c r="M28" s="61">
        <v>0</v>
      </c>
      <c r="N28" s="61">
        <v>0</v>
      </c>
      <c r="O28" s="61">
        <v>0</v>
      </c>
      <c r="P28" s="22" t="s">
        <v>46</v>
      </c>
      <c r="Q28" s="21">
        <v>100</v>
      </c>
      <c r="R28" s="13">
        <v>100</v>
      </c>
      <c r="S28" s="13">
        <v>100</v>
      </c>
      <c r="T28" s="13">
        <f>S28-R28</f>
        <v>0</v>
      </c>
      <c r="U28" s="70" t="s">
        <v>137</v>
      </c>
    </row>
    <row r="29" spans="1:21" s="100" customFormat="1" ht="157.5" customHeight="1">
      <c r="A29" s="98" t="s">
        <v>47</v>
      </c>
      <c r="B29" s="61">
        <f>B30+B31</f>
        <v>4500</v>
      </c>
      <c r="C29" s="61">
        <f>C30+C31</f>
        <v>4500</v>
      </c>
      <c r="D29" s="61">
        <f>F29+H29+J29+L29+N29</f>
        <v>574.64787000000001</v>
      </c>
      <c r="E29" s="61">
        <f>G29+I29+K29+M29+O29</f>
        <v>544.22334000000001</v>
      </c>
      <c r="F29" s="61">
        <f>F30+F31</f>
        <v>0</v>
      </c>
      <c r="G29" s="61">
        <f>G30+G31</f>
        <v>0</v>
      </c>
      <c r="H29" s="61">
        <f>H30+H31</f>
        <v>0</v>
      </c>
      <c r="I29" s="61">
        <f>I30+I31</f>
        <v>0</v>
      </c>
      <c r="J29" s="61">
        <f>SUM(J30:J31)</f>
        <v>574.64787000000001</v>
      </c>
      <c r="K29" s="61">
        <f>SUM(K30:K31)</f>
        <v>544.22334000000001</v>
      </c>
      <c r="L29" s="61">
        <f>L30+L31</f>
        <v>0</v>
      </c>
      <c r="M29" s="61">
        <f>M30+M31</f>
        <v>0</v>
      </c>
      <c r="N29" s="61">
        <f>N30+N31</f>
        <v>0</v>
      </c>
      <c r="O29" s="61">
        <f>O30+O31</f>
        <v>0</v>
      </c>
      <c r="P29" s="61" t="s">
        <v>48</v>
      </c>
      <c r="Q29" s="74">
        <v>15</v>
      </c>
      <c r="R29" s="99">
        <v>80</v>
      </c>
      <c r="S29" s="74">
        <v>75</v>
      </c>
      <c r="T29" s="99">
        <f>S29-R29</f>
        <v>-5</v>
      </c>
      <c r="U29" s="61" t="s">
        <v>147</v>
      </c>
    </row>
    <row r="30" spans="1:21" s="100" customFormat="1" ht="301.89999999999998" customHeight="1">
      <c r="A30" s="106" t="s">
        <v>49</v>
      </c>
      <c r="B30" s="95">
        <v>3044.8</v>
      </c>
      <c r="C30" s="96">
        <v>3044.8</v>
      </c>
      <c r="D30" s="95">
        <f>F30+H30+J30+L30+N30</f>
        <v>574.64787000000001</v>
      </c>
      <c r="E30" s="95">
        <f>G30+I30+K30+M30+O30</f>
        <v>544.22334000000001</v>
      </c>
      <c r="F30" s="95">
        <v>0</v>
      </c>
      <c r="G30" s="95">
        <v>0</v>
      </c>
      <c r="H30" s="95">
        <v>0</v>
      </c>
      <c r="I30" s="95">
        <v>0</v>
      </c>
      <c r="J30" s="95">
        <v>574.64787000000001</v>
      </c>
      <c r="K30" s="95">
        <v>544.22334000000001</v>
      </c>
      <c r="L30" s="95">
        <v>0</v>
      </c>
      <c r="M30" s="95">
        <v>0</v>
      </c>
      <c r="N30" s="95">
        <v>0</v>
      </c>
      <c r="O30" s="95">
        <v>0</v>
      </c>
      <c r="P30" s="95" t="s">
        <v>50</v>
      </c>
      <c r="Q30" s="107">
        <v>100</v>
      </c>
      <c r="R30" s="108">
        <v>85</v>
      </c>
      <c r="S30" s="107">
        <v>80</v>
      </c>
      <c r="T30" s="108">
        <f>S30-R30</f>
        <v>-5</v>
      </c>
      <c r="U30" s="96" t="s">
        <v>188</v>
      </c>
    </row>
    <row r="31" spans="1:21" ht="221.25" customHeight="1">
      <c r="A31" s="103" t="s">
        <v>51</v>
      </c>
      <c r="B31" s="102">
        <v>1455.2</v>
      </c>
      <c r="C31" s="102">
        <v>1455.2</v>
      </c>
      <c r="D31" s="102">
        <f>J31</f>
        <v>0</v>
      </c>
      <c r="E31" s="102">
        <f>K31</f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 t="s">
        <v>52</v>
      </c>
      <c r="Q31" s="104">
        <v>15</v>
      </c>
      <c r="R31" s="105">
        <v>80</v>
      </c>
      <c r="S31" s="104">
        <v>75</v>
      </c>
      <c r="T31" s="105">
        <f>S31-R31</f>
        <v>-5</v>
      </c>
      <c r="U31" s="102" t="s">
        <v>187</v>
      </c>
    </row>
    <row r="32" spans="1:21" ht="204.75" customHeight="1">
      <c r="A32" s="44" t="s">
        <v>53</v>
      </c>
      <c r="B32" s="77">
        <f>SUM(B33:B37)</f>
        <v>1010857.3</v>
      </c>
      <c r="C32" s="86">
        <f>SUM(C33:C37)</f>
        <v>1010857.3</v>
      </c>
      <c r="D32" s="86">
        <f>F32+H32+J32+L32+N32</f>
        <v>276914.3</v>
      </c>
      <c r="E32" s="86">
        <f>G32+I32+K32+M32+O32</f>
        <v>260144.86738000001</v>
      </c>
      <c r="F32" s="86">
        <f>SUM(F33:F37)</f>
        <v>276914.3</v>
      </c>
      <c r="G32" s="86">
        <f>SUM(G33:G37)</f>
        <v>260144.86738000001</v>
      </c>
      <c r="H32" s="86">
        <f t="shared" ref="H32:O32" si="8">SUM(H33:H37)</f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85">
        <f t="shared" si="8"/>
        <v>0</v>
      </c>
      <c r="M32" s="85">
        <f t="shared" si="8"/>
        <v>0</v>
      </c>
      <c r="N32" s="85">
        <f t="shared" si="8"/>
        <v>0</v>
      </c>
      <c r="O32" s="85">
        <f t="shared" si="8"/>
        <v>0</v>
      </c>
      <c r="P32" s="76" t="s">
        <v>138</v>
      </c>
      <c r="Q32" s="43" t="s">
        <v>16</v>
      </c>
      <c r="R32" s="91" t="s">
        <v>157</v>
      </c>
      <c r="S32" s="57">
        <v>68.3</v>
      </c>
      <c r="T32" s="57">
        <f>80-S32</f>
        <v>11.700000000000003</v>
      </c>
      <c r="U32" s="93" t="s">
        <v>181</v>
      </c>
    </row>
    <row r="33" spans="1:21" ht="83.25" customHeight="1">
      <c r="A33" s="15" t="s">
        <v>54</v>
      </c>
      <c r="B33" s="61">
        <v>950520.3</v>
      </c>
      <c r="C33" s="61">
        <v>950520.3</v>
      </c>
      <c r="D33" s="61">
        <f>F33</f>
        <v>266572.36971</v>
      </c>
      <c r="E33" s="61">
        <f t="shared" ref="D33:E36" si="9">G33</f>
        <v>250606.52947000001</v>
      </c>
      <c r="F33" s="61">
        <v>266572.36971</v>
      </c>
      <c r="G33" s="61">
        <v>250606.52947000001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22" t="s">
        <v>55</v>
      </c>
      <c r="Q33" s="21">
        <v>19314</v>
      </c>
      <c r="R33" s="13">
        <v>32000</v>
      </c>
      <c r="S33" s="13">
        <v>24821</v>
      </c>
      <c r="T33" s="72">
        <f>S33/R33*100-100</f>
        <v>-22.434374999999989</v>
      </c>
      <c r="U33" s="129" t="s">
        <v>182</v>
      </c>
    </row>
    <row r="34" spans="1:21" ht="78.75" customHeight="1">
      <c r="A34" s="15" t="s">
        <v>56</v>
      </c>
      <c r="B34" s="61">
        <v>33942.9</v>
      </c>
      <c r="C34" s="61">
        <v>33942.9</v>
      </c>
      <c r="D34" s="61">
        <f>F34</f>
        <v>6734.0522899999996</v>
      </c>
      <c r="E34" s="61">
        <f>G34</f>
        <v>6734.0522899999996</v>
      </c>
      <c r="F34" s="61">
        <v>6734.0522899999996</v>
      </c>
      <c r="G34" s="61">
        <v>6734.0522899999996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22" t="s">
        <v>57</v>
      </c>
      <c r="Q34" s="21">
        <v>154</v>
      </c>
      <c r="R34" s="13">
        <v>150</v>
      </c>
      <c r="S34" s="13">
        <v>9</v>
      </c>
      <c r="T34" s="72">
        <f>S34/R34*100-100</f>
        <v>-94</v>
      </c>
      <c r="U34" s="130"/>
    </row>
    <row r="35" spans="1:21" ht="163.5" customHeight="1">
      <c r="A35" s="15" t="s">
        <v>58</v>
      </c>
      <c r="B35" s="61">
        <v>6500</v>
      </c>
      <c r="C35" s="61">
        <v>6500</v>
      </c>
      <c r="D35" s="61">
        <f t="shared" si="9"/>
        <v>612.79999999999995</v>
      </c>
      <c r="E35" s="61">
        <f t="shared" si="9"/>
        <v>279.42099999999999</v>
      </c>
      <c r="F35" s="61">
        <v>612.79999999999995</v>
      </c>
      <c r="G35" s="61">
        <v>279.42099999999999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22" t="s">
        <v>59</v>
      </c>
      <c r="Q35" s="21">
        <v>2317</v>
      </c>
      <c r="R35" s="13">
        <v>630</v>
      </c>
      <c r="S35" s="72">
        <v>173</v>
      </c>
      <c r="T35" s="72">
        <f>S35/R35*100-100</f>
        <v>-72.539682539682531</v>
      </c>
      <c r="U35" s="131"/>
    </row>
    <row r="36" spans="1:21" ht="264" customHeight="1">
      <c r="A36" s="73" t="s">
        <v>129</v>
      </c>
      <c r="B36" s="61">
        <v>14152</v>
      </c>
      <c r="C36" s="61">
        <v>14152</v>
      </c>
      <c r="D36" s="61">
        <f t="shared" si="9"/>
        <v>709.97799999999995</v>
      </c>
      <c r="E36" s="61">
        <f t="shared" si="9"/>
        <v>644.22444999999993</v>
      </c>
      <c r="F36" s="61">
        <v>709.97799999999995</v>
      </c>
      <c r="G36" s="61">
        <v>644.22444999999993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70" t="s">
        <v>151</v>
      </c>
      <c r="Q36" s="67" t="s">
        <v>15</v>
      </c>
      <c r="R36" s="68">
        <v>100</v>
      </c>
      <c r="S36" s="72">
        <v>100</v>
      </c>
      <c r="T36" s="72">
        <f>S36-R36</f>
        <v>0</v>
      </c>
      <c r="U36" s="92" t="s">
        <v>183</v>
      </c>
    </row>
    <row r="37" spans="1:21" ht="138" customHeight="1">
      <c r="A37" s="69" t="s">
        <v>130</v>
      </c>
      <c r="B37" s="61">
        <v>5742.1</v>
      </c>
      <c r="C37" s="61">
        <v>5742.1</v>
      </c>
      <c r="D37" s="61">
        <f>F37</f>
        <v>2285.1</v>
      </c>
      <c r="E37" s="61">
        <f>G37</f>
        <v>1880.6401699999999</v>
      </c>
      <c r="F37" s="61">
        <v>2285.1</v>
      </c>
      <c r="G37" s="61">
        <v>1880.6401699999999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22" t="s">
        <v>60</v>
      </c>
      <c r="Q37" s="21">
        <v>21631</v>
      </c>
      <c r="R37" s="13">
        <v>32630</v>
      </c>
      <c r="S37" s="13">
        <v>24994</v>
      </c>
      <c r="T37" s="70">
        <f>S37/R37*100-100</f>
        <v>-23.401777505363157</v>
      </c>
      <c r="U37" s="70" t="s">
        <v>184</v>
      </c>
    </row>
    <row r="38" spans="1:21" s="31" customFormat="1" ht="41.25" customHeight="1">
      <c r="A38" s="25" t="s">
        <v>118</v>
      </c>
      <c r="B38" s="83">
        <f>B12+B29+B32</f>
        <v>1053396.8</v>
      </c>
      <c r="C38" s="83">
        <f>C12+C29+C32</f>
        <v>1053396.8</v>
      </c>
      <c r="D38" s="83">
        <f>F38+H38+J38+L38+N38</f>
        <v>285173.32729999995</v>
      </c>
      <c r="E38" s="83">
        <f>G38+I38+K38+M38+O38</f>
        <v>266834.29341999994</v>
      </c>
      <c r="F38" s="83">
        <f t="shared" ref="F38:O38" si="10">F12+F29+F32</f>
        <v>276914.3</v>
      </c>
      <c r="G38" s="83">
        <f t="shared" si="10"/>
        <v>260144.86738000001</v>
      </c>
      <c r="H38" s="83">
        <f t="shared" si="10"/>
        <v>0</v>
      </c>
      <c r="I38" s="83">
        <f t="shared" si="10"/>
        <v>0</v>
      </c>
      <c r="J38" s="83">
        <f t="shared" si="10"/>
        <v>4185.2073</v>
      </c>
      <c r="K38" s="83">
        <f t="shared" si="10"/>
        <v>2615.6060399999997</v>
      </c>
      <c r="L38" s="83">
        <f t="shared" si="10"/>
        <v>393.41</v>
      </c>
      <c r="M38" s="83">
        <f t="shared" si="10"/>
        <v>393.41</v>
      </c>
      <c r="N38" s="83">
        <f t="shared" si="10"/>
        <v>3680.41</v>
      </c>
      <c r="O38" s="83">
        <f t="shared" si="10"/>
        <v>3680.41</v>
      </c>
      <c r="P38" s="30"/>
      <c r="Q38" s="16"/>
      <c r="R38" s="10"/>
      <c r="S38" s="10"/>
      <c r="T38" s="10"/>
      <c r="U38" s="46"/>
    </row>
    <row r="39" spans="1:21" s="31" customFormat="1" ht="25.5" customHeight="1">
      <c r="A39" s="29" t="s">
        <v>110</v>
      </c>
      <c r="B39" s="83">
        <v>0</v>
      </c>
      <c r="C39" s="83">
        <v>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10"/>
      <c r="Q39" s="16"/>
      <c r="R39" s="10"/>
      <c r="S39" s="10"/>
      <c r="T39" s="10"/>
      <c r="U39" s="10"/>
    </row>
    <row r="40" spans="1:21" s="26" customFormat="1" ht="244.5" customHeight="1">
      <c r="A40" s="25" t="s">
        <v>207</v>
      </c>
      <c r="B40" s="55">
        <f>B43</f>
        <v>390</v>
      </c>
      <c r="C40" s="55">
        <f>C43</f>
        <v>390</v>
      </c>
      <c r="D40" s="55">
        <f>F40+H40+J40+N40</f>
        <v>12.856680000000001</v>
      </c>
      <c r="E40" s="55">
        <f>G40+I40+K40+O40</f>
        <v>0</v>
      </c>
      <c r="F40" s="55">
        <f t="shared" ref="F40:O40" si="11">F43</f>
        <v>0</v>
      </c>
      <c r="G40" s="55">
        <f t="shared" si="11"/>
        <v>0</v>
      </c>
      <c r="H40" s="55">
        <f t="shared" si="11"/>
        <v>0</v>
      </c>
      <c r="I40" s="55">
        <f t="shared" si="11"/>
        <v>0</v>
      </c>
      <c r="J40" s="55">
        <f>J43</f>
        <v>12.856680000000001</v>
      </c>
      <c r="K40" s="55">
        <f>K43</f>
        <v>0</v>
      </c>
      <c r="L40" s="55">
        <f t="shared" si="11"/>
        <v>0</v>
      </c>
      <c r="M40" s="55">
        <f t="shared" si="11"/>
        <v>0</v>
      </c>
      <c r="N40" s="55">
        <f t="shared" si="11"/>
        <v>0</v>
      </c>
      <c r="O40" s="55">
        <f t="shared" si="11"/>
        <v>0</v>
      </c>
      <c r="P40" s="70" t="s">
        <v>61</v>
      </c>
      <c r="Q40" s="71">
        <v>32.1</v>
      </c>
      <c r="R40" s="71" t="s">
        <v>158</v>
      </c>
      <c r="S40" s="72">
        <v>41.3</v>
      </c>
      <c r="T40" s="72">
        <f>S40-25</f>
        <v>16.299999999999997</v>
      </c>
      <c r="U40" s="45" t="s">
        <v>189</v>
      </c>
    </row>
    <row r="41" spans="1:21" ht="17.25" customHeight="1">
      <c r="A41" s="161" t="s">
        <v>62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</row>
    <row r="42" spans="1:21" ht="186.75" customHeight="1">
      <c r="A42" s="32" t="s">
        <v>63</v>
      </c>
      <c r="B42" s="61">
        <f>B43+B54+B68</f>
        <v>390</v>
      </c>
      <c r="C42" s="61">
        <f t="shared" ref="C42:O42" si="12">C43</f>
        <v>390</v>
      </c>
      <c r="D42" s="61">
        <f>F42+H42+J42+L42+N42</f>
        <v>12.856680000000001</v>
      </c>
      <c r="E42" s="61">
        <f>G42+I42+K42+M42+O42</f>
        <v>0</v>
      </c>
      <c r="F42" s="61">
        <f t="shared" si="12"/>
        <v>0</v>
      </c>
      <c r="G42" s="61">
        <f t="shared" si="12"/>
        <v>0</v>
      </c>
      <c r="H42" s="61">
        <f t="shared" si="12"/>
        <v>0</v>
      </c>
      <c r="I42" s="61">
        <f t="shared" si="12"/>
        <v>0</v>
      </c>
      <c r="J42" s="61">
        <f t="shared" si="12"/>
        <v>12.856680000000001</v>
      </c>
      <c r="K42" s="61">
        <f>K43</f>
        <v>0</v>
      </c>
      <c r="L42" s="61">
        <f t="shared" si="12"/>
        <v>0</v>
      </c>
      <c r="M42" s="61">
        <f t="shared" si="12"/>
        <v>0</v>
      </c>
      <c r="N42" s="61">
        <f t="shared" si="12"/>
        <v>0</v>
      </c>
      <c r="O42" s="61">
        <f t="shared" si="12"/>
        <v>0</v>
      </c>
      <c r="P42" s="22" t="s">
        <v>61</v>
      </c>
      <c r="Q42" s="21">
        <v>32.1</v>
      </c>
      <c r="R42" s="71" t="s">
        <v>158</v>
      </c>
      <c r="S42" s="72">
        <v>41.3</v>
      </c>
      <c r="T42" s="72">
        <f>S42-25</f>
        <v>16.299999999999997</v>
      </c>
      <c r="U42" s="45" t="s">
        <v>189</v>
      </c>
    </row>
    <row r="43" spans="1:21" ht="84.75" customHeight="1">
      <c r="A43" s="32" t="s">
        <v>119</v>
      </c>
      <c r="B43" s="61">
        <f>SUM(B44:B53)</f>
        <v>390</v>
      </c>
      <c r="C43" s="61">
        <f>SUM(C44:C53)</f>
        <v>390</v>
      </c>
      <c r="D43" s="61">
        <f>F43+H43+J43+N43</f>
        <v>12.856680000000001</v>
      </c>
      <c r="E43" s="61">
        <f>G43+I43+K43+O43</f>
        <v>0</v>
      </c>
      <c r="F43" s="61">
        <f>SUM(F44:F52)</f>
        <v>0</v>
      </c>
      <c r="G43" s="61">
        <f>SUM(G44:G52)</f>
        <v>0</v>
      </c>
      <c r="H43" s="61">
        <f>SUM(H44:H52)</f>
        <v>0</v>
      </c>
      <c r="I43" s="61">
        <f>SUM(I44:I52)</f>
        <v>0</v>
      </c>
      <c r="J43" s="61">
        <f>SUM(J44:J53)</f>
        <v>12.856680000000001</v>
      </c>
      <c r="K43" s="61">
        <f>SUM(K44:K53)</f>
        <v>0</v>
      </c>
      <c r="L43" s="61">
        <f>SUM(L44:L52)</f>
        <v>0</v>
      </c>
      <c r="M43" s="61">
        <f>SUM(M44:M52)</f>
        <v>0</v>
      </c>
      <c r="N43" s="61">
        <f>SUM(N44:N52)</f>
        <v>0</v>
      </c>
      <c r="O43" s="61">
        <f>SUM(O44:O52)</f>
        <v>0</v>
      </c>
      <c r="P43" s="22" t="s">
        <v>64</v>
      </c>
      <c r="Q43" s="23">
        <v>0.5</v>
      </c>
      <c r="R43" s="22">
        <v>0.55000000000000004</v>
      </c>
      <c r="S43" s="22">
        <v>0.24</v>
      </c>
      <c r="T43" s="45">
        <f>R43-S43</f>
        <v>0.31000000000000005</v>
      </c>
      <c r="U43" s="45" t="s">
        <v>190</v>
      </c>
    </row>
    <row r="44" spans="1:21" ht="137.25" customHeight="1">
      <c r="A44" s="32" t="s">
        <v>65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22" t="s">
        <v>66</v>
      </c>
      <c r="Q44" s="21">
        <v>95</v>
      </c>
      <c r="R44" s="13">
        <v>98</v>
      </c>
      <c r="S44" s="61" t="s">
        <v>15</v>
      </c>
      <c r="T44" s="70" t="s">
        <v>15</v>
      </c>
      <c r="U44" s="14" t="s">
        <v>191</v>
      </c>
    </row>
    <row r="45" spans="1:21" ht="158.25" customHeight="1">
      <c r="A45" s="28" t="s">
        <v>67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22" t="s">
        <v>68</v>
      </c>
      <c r="Q45" s="21">
        <v>7.7</v>
      </c>
      <c r="R45" s="13">
        <v>8.5</v>
      </c>
      <c r="S45" s="13">
        <v>18</v>
      </c>
      <c r="T45" s="13">
        <f>S45-R45</f>
        <v>9.5</v>
      </c>
      <c r="U45" s="70" t="s">
        <v>192</v>
      </c>
    </row>
    <row r="46" spans="1:21" ht="121.5" customHeight="1">
      <c r="A46" s="33" t="s">
        <v>69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22" t="s">
        <v>70</v>
      </c>
      <c r="Q46" s="21">
        <v>100</v>
      </c>
      <c r="R46" s="58">
        <v>100</v>
      </c>
      <c r="S46" s="58">
        <v>100</v>
      </c>
      <c r="T46" s="13">
        <f>S46-R46</f>
        <v>0</v>
      </c>
      <c r="U46" s="40" t="s">
        <v>186</v>
      </c>
    </row>
    <row r="47" spans="1:21" ht="195.75" customHeight="1">
      <c r="A47" s="28" t="s">
        <v>71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22" t="s">
        <v>72</v>
      </c>
      <c r="Q47" s="23" t="s">
        <v>16</v>
      </c>
      <c r="R47" s="58">
        <v>98</v>
      </c>
      <c r="S47" s="109" t="s">
        <v>15</v>
      </c>
      <c r="T47" s="70" t="s">
        <v>15</v>
      </c>
      <c r="U47" s="14" t="s">
        <v>193</v>
      </c>
    </row>
    <row r="48" spans="1:21" ht="316.5" customHeight="1">
      <c r="A48" s="15" t="s">
        <v>73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22" t="s">
        <v>74</v>
      </c>
      <c r="Q48" s="23" t="s">
        <v>16</v>
      </c>
      <c r="R48" s="58">
        <v>100</v>
      </c>
      <c r="S48" s="109" t="s">
        <v>15</v>
      </c>
      <c r="T48" s="70" t="s">
        <v>15</v>
      </c>
      <c r="U48" s="70" t="s">
        <v>193</v>
      </c>
    </row>
    <row r="49" spans="1:21" ht="178.5" customHeight="1">
      <c r="A49" s="44" t="s">
        <v>75</v>
      </c>
      <c r="B49" s="77">
        <v>386</v>
      </c>
      <c r="C49" s="86">
        <v>386</v>
      </c>
      <c r="D49" s="61">
        <f>F49+H49+J49+N49</f>
        <v>12.856680000000001</v>
      </c>
      <c r="E49" s="61">
        <f>G49+I49+K49+O49</f>
        <v>0</v>
      </c>
      <c r="F49" s="61">
        <v>0</v>
      </c>
      <c r="G49" s="61">
        <v>0</v>
      </c>
      <c r="H49" s="61">
        <v>0</v>
      </c>
      <c r="I49" s="61">
        <v>0</v>
      </c>
      <c r="J49" s="86">
        <v>12.856680000000001</v>
      </c>
      <c r="K49" s="86">
        <v>0</v>
      </c>
      <c r="L49" s="61">
        <v>0</v>
      </c>
      <c r="M49" s="61">
        <v>0</v>
      </c>
      <c r="N49" s="61">
        <v>0</v>
      </c>
      <c r="O49" s="61">
        <v>0</v>
      </c>
      <c r="P49" s="42" t="s">
        <v>76</v>
      </c>
      <c r="Q49" s="45" t="s">
        <v>16</v>
      </c>
      <c r="R49" s="58">
        <v>30</v>
      </c>
      <c r="S49" s="75">
        <v>2</v>
      </c>
      <c r="T49" s="58">
        <f>S49/R49*100-100</f>
        <v>-93.333333333333329</v>
      </c>
      <c r="U49" s="70" t="s">
        <v>199</v>
      </c>
    </row>
    <row r="50" spans="1:21" ht="198.75" customHeight="1">
      <c r="A50" s="28" t="s">
        <v>77</v>
      </c>
      <c r="B50" s="61"/>
      <c r="C50" s="61"/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22" t="s">
        <v>78</v>
      </c>
      <c r="Q50" s="23" t="s">
        <v>16</v>
      </c>
      <c r="R50" s="58">
        <v>100</v>
      </c>
      <c r="S50" s="58">
        <v>100</v>
      </c>
      <c r="T50" s="13">
        <f>S50-R50</f>
        <v>0</v>
      </c>
      <c r="U50" s="14" t="s">
        <v>122</v>
      </c>
    </row>
    <row r="51" spans="1:21" ht="142.5" customHeight="1">
      <c r="A51" s="28" t="s">
        <v>79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22" t="s">
        <v>80</v>
      </c>
      <c r="Q51" s="23" t="s">
        <v>16</v>
      </c>
      <c r="R51" s="58">
        <v>1</v>
      </c>
      <c r="S51" s="109">
        <v>1</v>
      </c>
      <c r="T51" s="41">
        <f>S51/R51*100-100</f>
        <v>0</v>
      </c>
      <c r="U51" s="70" t="s">
        <v>123</v>
      </c>
    </row>
    <row r="52" spans="1:21" ht="123.75" customHeight="1">
      <c r="A52" s="28" t="s">
        <v>81</v>
      </c>
      <c r="B52" s="61">
        <v>2</v>
      </c>
      <c r="C52" s="61">
        <v>2</v>
      </c>
      <c r="D52" s="61">
        <f>F52+H52+J52+N52</f>
        <v>0</v>
      </c>
      <c r="E52" s="61">
        <f>G52+I52+K52+O52</f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22" t="s">
        <v>82</v>
      </c>
      <c r="Q52" s="21">
        <v>76</v>
      </c>
      <c r="R52" s="58">
        <v>1</v>
      </c>
      <c r="S52" s="58">
        <v>0</v>
      </c>
      <c r="T52" s="59">
        <f>S52/R52*100-100</f>
        <v>-100</v>
      </c>
      <c r="U52" s="159" t="s">
        <v>194</v>
      </c>
    </row>
    <row r="53" spans="1:21" ht="160.5" customHeight="1">
      <c r="A53" s="28" t="s">
        <v>140</v>
      </c>
      <c r="B53" s="61">
        <v>2</v>
      </c>
      <c r="C53" s="61">
        <v>2</v>
      </c>
      <c r="D53" s="61">
        <f>F53+H53+J53+N53</f>
        <v>0</v>
      </c>
      <c r="E53" s="61">
        <f>G53+I53+K53+O53</f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70" t="s">
        <v>141</v>
      </c>
      <c r="Q53" s="23" t="s">
        <v>16</v>
      </c>
      <c r="R53" s="58">
        <v>1</v>
      </c>
      <c r="S53" s="58">
        <v>0</v>
      </c>
      <c r="T53" s="59">
        <f>S53/R53*100-100</f>
        <v>-100</v>
      </c>
      <c r="U53" s="160"/>
    </row>
    <row r="54" spans="1:21" ht="176.25" customHeight="1">
      <c r="A54" s="132" t="s">
        <v>143</v>
      </c>
      <c r="B54" s="129">
        <v>0</v>
      </c>
      <c r="C54" s="129">
        <v>0</v>
      </c>
      <c r="D54" s="129">
        <v>0</v>
      </c>
      <c r="E54" s="129">
        <v>0</v>
      </c>
      <c r="F54" s="129">
        <v>0</v>
      </c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v>0</v>
      </c>
      <c r="M54" s="129">
        <v>0</v>
      </c>
      <c r="N54" s="129">
        <v>0</v>
      </c>
      <c r="O54" s="129">
        <v>0</v>
      </c>
      <c r="P54" s="22" t="s">
        <v>83</v>
      </c>
      <c r="Q54" s="21">
        <v>28.2</v>
      </c>
      <c r="R54" s="59" t="s">
        <v>159</v>
      </c>
      <c r="S54" s="58">
        <v>46.8</v>
      </c>
      <c r="T54" s="13">
        <f>S54-18</f>
        <v>28.799999999999997</v>
      </c>
      <c r="U54" s="45" t="s">
        <v>195</v>
      </c>
    </row>
    <row r="55" spans="1:21" ht="255.75" customHeight="1">
      <c r="A55" s="158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70" t="s">
        <v>196</v>
      </c>
      <c r="Q55" s="67" t="s">
        <v>15</v>
      </c>
      <c r="R55" s="59" t="s">
        <v>160</v>
      </c>
      <c r="S55" s="109" t="s">
        <v>15</v>
      </c>
      <c r="T55" s="70" t="s">
        <v>15</v>
      </c>
      <c r="U55" s="14" t="s">
        <v>193</v>
      </c>
    </row>
    <row r="56" spans="1:21" ht="295.5" customHeight="1">
      <c r="A56" s="158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70" t="s">
        <v>197</v>
      </c>
      <c r="Q56" s="67" t="s">
        <v>15</v>
      </c>
      <c r="R56" s="59" t="s">
        <v>161</v>
      </c>
      <c r="S56" s="109" t="s">
        <v>15</v>
      </c>
      <c r="T56" s="70" t="s">
        <v>15</v>
      </c>
      <c r="U56" s="14" t="s">
        <v>193</v>
      </c>
    </row>
    <row r="57" spans="1:21" ht="259.5" customHeight="1">
      <c r="A57" s="158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66" t="s">
        <v>131</v>
      </c>
      <c r="Q57" s="67" t="s">
        <v>15</v>
      </c>
      <c r="R57" s="59" t="s">
        <v>162</v>
      </c>
      <c r="S57" s="109" t="s">
        <v>15</v>
      </c>
      <c r="T57" s="70" t="s">
        <v>15</v>
      </c>
      <c r="U57" s="14" t="s">
        <v>193</v>
      </c>
    </row>
    <row r="58" spans="1:21" ht="291.75" customHeight="1">
      <c r="A58" s="158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66" t="s">
        <v>132</v>
      </c>
      <c r="Q58" s="67" t="s">
        <v>15</v>
      </c>
      <c r="R58" s="59" t="s">
        <v>163</v>
      </c>
      <c r="S58" s="109" t="s">
        <v>15</v>
      </c>
      <c r="T58" s="70" t="s">
        <v>15</v>
      </c>
      <c r="U58" s="14" t="s">
        <v>193</v>
      </c>
    </row>
    <row r="59" spans="1:21" ht="274.5" customHeight="1">
      <c r="A59" s="158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66" t="s">
        <v>133</v>
      </c>
      <c r="Q59" s="67" t="s">
        <v>15</v>
      </c>
      <c r="R59" s="59" t="s">
        <v>164</v>
      </c>
      <c r="S59" s="109" t="s">
        <v>15</v>
      </c>
      <c r="T59" s="70" t="s">
        <v>15</v>
      </c>
      <c r="U59" s="14" t="s">
        <v>193</v>
      </c>
    </row>
    <row r="60" spans="1:21" ht="314.25" customHeight="1">
      <c r="A60" s="133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66" t="s">
        <v>134</v>
      </c>
      <c r="Q60" s="67" t="s">
        <v>15</v>
      </c>
      <c r="R60" s="59" t="s">
        <v>165</v>
      </c>
      <c r="S60" s="109" t="s">
        <v>15</v>
      </c>
      <c r="T60" s="70" t="s">
        <v>15</v>
      </c>
      <c r="U60" s="14" t="s">
        <v>193</v>
      </c>
    </row>
    <row r="61" spans="1:21" ht="256.5" customHeight="1">
      <c r="A61" s="28" t="s">
        <v>84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70" t="s">
        <v>150</v>
      </c>
      <c r="Q61" s="23" t="s">
        <v>16</v>
      </c>
      <c r="R61" s="58">
        <v>100</v>
      </c>
      <c r="S61" s="59">
        <v>0</v>
      </c>
      <c r="T61" s="13">
        <f>S61-R61</f>
        <v>-100</v>
      </c>
      <c r="U61" s="70" t="s">
        <v>202</v>
      </c>
    </row>
    <row r="62" spans="1:21" ht="234.75" customHeight="1">
      <c r="A62" s="28" t="s">
        <v>145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22" t="s">
        <v>146</v>
      </c>
      <c r="Q62" s="23" t="s">
        <v>16</v>
      </c>
      <c r="R62" s="58">
        <v>98</v>
      </c>
      <c r="S62" s="109" t="s">
        <v>15</v>
      </c>
      <c r="T62" s="70" t="s">
        <v>15</v>
      </c>
      <c r="U62" s="14" t="s">
        <v>198</v>
      </c>
    </row>
    <row r="63" spans="1:21" ht="295.5" customHeight="1">
      <c r="A63" s="28" t="s">
        <v>85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22" t="s">
        <v>86</v>
      </c>
      <c r="Q63" s="23" t="s">
        <v>16</v>
      </c>
      <c r="R63" s="58">
        <v>1</v>
      </c>
      <c r="S63" s="109">
        <v>1</v>
      </c>
      <c r="T63" s="41">
        <f>S63/R63*100-100</f>
        <v>0</v>
      </c>
      <c r="U63" s="70" t="s">
        <v>124</v>
      </c>
    </row>
    <row r="64" spans="1:21" ht="409.5" customHeight="1">
      <c r="A64" s="132" t="s">
        <v>87</v>
      </c>
      <c r="B64" s="134">
        <v>0</v>
      </c>
      <c r="C64" s="134">
        <v>0</v>
      </c>
      <c r="D64" s="134">
        <v>0</v>
      </c>
      <c r="E64" s="134">
        <v>0</v>
      </c>
      <c r="F64" s="134">
        <v>0</v>
      </c>
      <c r="G64" s="134">
        <v>0</v>
      </c>
      <c r="H64" s="134">
        <v>0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>
        <v>0</v>
      </c>
      <c r="P64" s="129" t="s">
        <v>88</v>
      </c>
      <c r="Q64" s="164" t="s">
        <v>16</v>
      </c>
      <c r="R64" s="166">
        <v>100</v>
      </c>
      <c r="S64" s="112">
        <v>0</v>
      </c>
      <c r="T64" s="114">
        <f t="shared" ref="T64" si="13">S64-R64</f>
        <v>-100</v>
      </c>
      <c r="U64" s="110" t="s">
        <v>202</v>
      </c>
    </row>
    <row r="65" spans="1:103" ht="27" customHeight="1">
      <c r="A65" s="133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1"/>
      <c r="Q65" s="165"/>
      <c r="R65" s="167"/>
      <c r="S65" s="113"/>
      <c r="T65" s="115"/>
      <c r="U65" s="111"/>
    </row>
    <row r="66" spans="1:103" ht="257.25" customHeight="1">
      <c r="A66" s="79" t="s">
        <v>89</v>
      </c>
      <c r="B66" s="77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5">
        <v>0</v>
      </c>
      <c r="M66" s="85">
        <v>0</v>
      </c>
      <c r="N66" s="85">
        <v>0</v>
      </c>
      <c r="O66" s="85">
        <v>0</v>
      </c>
      <c r="P66" s="78" t="s">
        <v>90</v>
      </c>
      <c r="Q66" s="82" t="s">
        <v>16</v>
      </c>
      <c r="R66" s="81">
        <v>100</v>
      </c>
      <c r="S66" s="81">
        <v>100</v>
      </c>
      <c r="T66" s="80">
        <f>S66-R66</f>
        <v>0</v>
      </c>
      <c r="U66" s="78" t="s">
        <v>148</v>
      </c>
    </row>
    <row r="67" spans="1:103" ht="318.75" customHeight="1">
      <c r="A67" s="28" t="s">
        <v>91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22" t="s">
        <v>92</v>
      </c>
      <c r="Q67" s="23" t="s">
        <v>16</v>
      </c>
      <c r="R67" s="58">
        <v>2</v>
      </c>
      <c r="S67" s="74">
        <v>1</v>
      </c>
      <c r="T67" s="58">
        <f>S67/R67*100-100</f>
        <v>-50</v>
      </c>
      <c r="U67" s="45" t="s">
        <v>125</v>
      </c>
    </row>
    <row r="68" spans="1:103" s="97" customFormat="1" ht="408.75" customHeight="1">
      <c r="A68" s="98" t="s">
        <v>93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 t="s">
        <v>94</v>
      </c>
      <c r="Q68" s="74">
        <v>75</v>
      </c>
      <c r="R68" s="75">
        <v>84</v>
      </c>
      <c r="S68" s="75">
        <v>82.3</v>
      </c>
      <c r="T68" s="99">
        <f>S68-R68</f>
        <v>-1.7000000000000028</v>
      </c>
      <c r="U68" s="61" t="s">
        <v>200</v>
      </c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</row>
    <row r="69" spans="1:103" s="97" customFormat="1" ht="213" customHeight="1">
      <c r="A69" s="101" t="s">
        <v>95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 t="s">
        <v>96</v>
      </c>
      <c r="Q69" s="89" t="s">
        <v>16</v>
      </c>
      <c r="R69" s="75">
        <v>100</v>
      </c>
      <c r="S69" s="74">
        <v>96.2</v>
      </c>
      <c r="T69" s="99">
        <f>S69-R69</f>
        <v>-3.7999999999999972</v>
      </c>
      <c r="U69" s="61" t="s">
        <v>201</v>
      </c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</row>
    <row r="70" spans="1:103" ht="218.25" customHeight="1">
      <c r="A70" s="28" t="s">
        <v>97</v>
      </c>
      <c r="B70" s="70">
        <v>0</v>
      </c>
      <c r="C70" s="70">
        <v>0</v>
      </c>
      <c r="D70" s="70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 t="s">
        <v>98</v>
      </c>
      <c r="Q70" s="45" t="s">
        <v>16</v>
      </c>
      <c r="R70" s="59">
        <v>65</v>
      </c>
      <c r="S70" s="59">
        <v>0</v>
      </c>
      <c r="T70" s="72">
        <f>S70-R70</f>
        <v>-65</v>
      </c>
      <c r="U70" s="110" t="s">
        <v>202</v>
      </c>
    </row>
    <row r="71" spans="1:103" ht="217.5" customHeight="1">
      <c r="A71" s="28" t="s">
        <v>99</v>
      </c>
      <c r="B71" s="70">
        <v>0</v>
      </c>
      <c r="C71" s="70">
        <v>0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 t="s">
        <v>100</v>
      </c>
      <c r="Q71" s="45" t="s">
        <v>16</v>
      </c>
      <c r="R71" s="59">
        <v>65</v>
      </c>
      <c r="S71" s="59">
        <v>0</v>
      </c>
      <c r="T71" s="72">
        <f>S71-R71</f>
        <v>-65</v>
      </c>
      <c r="U71" s="110" t="s">
        <v>202</v>
      </c>
    </row>
    <row r="72" spans="1:103" ht="216.75" customHeight="1">
      <c r="A72" s="28" t="s">
        <v>101</v>
      </c>
      <c r="B72" s="70">
        <v>0</v>
      </c>
      <c r="C72" s="70">
        <v>0</v>
      </c>
      <c r="D72" s="70">
        <v>0</v>
      </c>
      <c r="E72" s="70">
        <v>0</v>
      </c>
      <c r="F72" s="70">
        <v>0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 t="s">
        <v>102</v>
      </c>
      <c r="Q72" s="45" t="s">
        <v>16</v>
      </c>
      <c r="R72" s="59">
        <v>100</v>
      </c>
      <c r="S72" s="109">
        <v>100</v>
      </c>
      <c r="T72" s="70">
        <f>S72-R72</f>
        <v>0</v>
      </c>
      <c r="U72" s="70" t="s">
        <v>126</v>
      </c>
    </row>
    <row r="73" spans="1:103" ht="81.75" customHeight="1">
      <c r="A73" s="28" t="s">
        <v>103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22" t="s">
        <v>104</v>
      </c>
      <c r="Q73" s="23" t="s">
        <v>16</v>
      </c>
      <c r="R73" s="58">
        <v>12</v>
      </c>
      <c r="S73" s="59">
        <v>5</v>
      </c>
      <c r="T73" s="59">
        <f>S73/R73*100-100</f>
        <v>-58.333333333333329</v>
      </c>
      <c r="U73" s="45" t="s">
        <v>203</v>
      </c>
    </row>
    <row r="74" spans="1:103" ht="318" customHeight="1">
      <c r="A74" s="28" t="s">
        <v>105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70" t="s">
        <v>142</v>
      </c>
      <c r="Q74" s="23" t="s">
        <v>16</v>
      </c>
      <c r="R74" s="58">
        <v>70.5</v>
      </c>
      <c r="S74" s="109" t="s">
        <v>15</v>
      </c>
      <c r="T74" s="41" t="s">
        <v>15</v>
      </c>
      <c r="U74" s="14" t="s">
        <v>198</v>
      </c>
    </row>
    <row r="75" spans="1:103" s="26" customFormat="1" ht="39" customHeight="1">
      <c r="A75" s="47" t="s">
        <v>120</v>
      </c>
      <c r="B75" s="83">
        <f>B40</f>
        <v>390</v>
      </c>
      <c r="C75" s="83">
        <f>C40</f>
        <v>390</v>
      </c>
      <c r="D75" s="83">
        <f>F75+H75+J75+L75+N75</f>
        <v>12.856680000000001</v>
      </c>
      <c r="E75" s="83">
        <f>G75+I75+K75+M75+O75</f>
        <v>0</v>
      </c>
      <c r="F75" s="83">
        <f t="shared" ref="F75:O75" si="14">F40</f>
        <v>0</v>
      </c>
      <c r="G75" s="83">
        <f t="shared" si="14"/>
        <v>0</v>
      </c>
      <c r="H75" s="83">
        <f t="shared" si="14"/>
        <v>0</v>
      </c>
      <c r="I75" s="83">
        <f t="shared" si="14"/>
        <v>0</v>
      </c>
      <c r="J75" s="83">
        <f t="shared" si="14"/>
        <v>12.856680000000001</v>
      </c>
      <c r="K75" s="83">
        <f t="shared" si="14"/>
        <v>0</v>
      </c>
      <c r="L75" s="83">
        <f t="shared" si="14"/>
        <v>0</v>
      </c>
      <c r="M75" s="83">
        <f t="shared" si="14"/>
        <v>0</v>
      </c>
      <c r="N75" s="83">
        <f t="shared" si="14"/>
        <v>0</v>
      </c>
      <c r="O75" s="83">
        <f t="shared" si="14"/>
        <v>0</v>
      </c>
      <c r="P75" s="17"/>
      <c r="Q75" s="16"/>
      <c r="R75" s="10"/>
      <c r="S75" s="10"/>
      <c r="T75" s="10"/>
      <c r="U75" s="17"/>
    </row>
    <row r="76" spans="1:103" s="26" customFormat="1" ht="27.75" customHeight="1">
      <c r="A76" s="34" t="s">
        <v>110</v>
      </c>
      <c r="B76" s="83">
        <v>0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17"/>
      <c r="Q76" s="16"/>
      <c r="R76" s="10"/>
      <c r="S76" s="10"/>
      <c r="T76" s="10"/>
      <c r="U76" s="17"/>
    </row>
    <row r="77" spans="1:103" s="26" customFormat="1" ht="233.25" customHeight="1">
      <c r="A77" s="25" t="s">
        <v>206</v>
      </c>
      <c r="B77" s="55">
        <f>B80</f>
        <v>114793.4</v>
      </c>
      <c r="C77" s="55">
        <f>C80</f>
        <v>114793.4</v>
      </c>
      <c r="D77" s="55">
        <f>F77+H77+J77+N77</f>
        <v>31749.975119999992</v>
      </c>
      <c r="E77" s="55">
        <f>G77+I77+K77+O77</f>
        <v>28440.788559999997</v>
      </c>
      <c r="F77" s="55">
        <f t="shared" ref="F77:O77" si="15">F79</f>
        <v>0</v>
      </c>
      <c r="G77" s="55">
        <f t="shared" si="15"/>
        <v>0</v>
      </c>
      <c r="H77" s="55">
        <f t="shared" si="15"/>
        <v>0</v>
      </c>
      <c r="I77" s="55">
        <f t="shared" si="15"/>
        <v>0</v>
      </c>
      <c r="J77" s="55">
        <f>J79</f>
        <v>31749.975119999992</v>
      </c>
      <c r="K77" s="55">
        <f>K79</f>
        <v>28440.788559999997</v>
      </c>
      <c r="L77" s="55">
        <f t="shared" si="15"/>
        <v>0</v>
      </c>
      <c r="M77" s="55">
        <f t="shared" si="15"/>
        <v>0</v>
      </c>
      <c r="N77" s="55">
        <f t="shared" si="15"/>
        <v>0</v>
      </c>
      <c r="O77" s="55">
        <f t="shared" si="15"/>
        <v>0</v>
      </c>
      <c r="P77" s="70" t="s">
        <v>106</v>
      </c>
      <c r="Q77" s="71">
        <v>100</v>
      </c>
      <c r="R77" s="72">
        <v>100</v>
      </c>
      <c r="S77" s="72">
        <v>100</v>
      </c>
      <c r="T77" s="72">
        <f>S77-R77</f>
        <v>0</v>
      </c>
      <c r="U77" s="70" t="s">
        <v>127</v>
      </c>
    </row>
    <row r="78" spans="1:103">
      <c r="A78" s="128" t="s">
        <v>107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</row>
    <row r="79" spans="1:103" ht="137.25" customHeight="1">
      <c r="A79" s="28" t="s">
        <v>108</v>
      </c>
      <c r="B79" s="84">
        <v>114793.4</v>
      </c>
      <c r="C79" s="84">
        <v>114793.4</v>
      </c>
      <c r="D79" s="84">
        <f>F79+H79+J79+N79</f>
        <v>31749.975119999992</v>
      </c>
      <c r="E79" s="84">
        <f>G79+I79+K79+O79</f>
        <v>28440.788559999997</v>
      </c>
      <c r="F79" s="84">
        <v>0</v>
      </c>
      <c r="G79" s="84">
        <v>0</v>
      </c>
      <c r="H79" s="84">
        <v>0</v>
      </c>
      <c r="I79" s="84">
        <v>0</v>
      </c>
      <c r="J79" s="84">
        <v>31749.975119999992</v>
      </c>
      <c r="K79" s="84">
        <v>28440.788559999997</v>
      </c>
      <c r="L79" s="84">
        <v>0</v>
      </c>
      <c r="M79" s="84">
        <v>0</v>
      </c>
      <c r="N79" s="84">
        <v>0</v>
      </c>
      <c r="O79" s="84">
        <v>0</v>
      </c>
      <c r="P79" s="22"/>
      <c r="Q79" s="23"/>
      <c r="R79" s="22"/>
      <c r="S79" s="22"/>
      <c r="T79" s="22"/>
      <c r="U79" s="22"/>
    </row>
    <row r="80" spans="1:103" s="26" customFormat="1" ht="33" customHeight="1">
      <c r="A80" s="34" t="s">
        <v>121</v>
      </c>
      <c r="B80" s="83">
        <f t="shared" ref="B80:K80" si="16">B79</f>
        <v>114793.4</v>
      </c>
      <c r="C80" s="83">
        <f t="shared" si="16"/>
        <v>114793.4</v>
      </c>
      <c r="D80" s="83">
        <f t="shared" si="16"/>
        <v>31749.975119999992</v>
      </c>
      <c r="E80" s="83">
        <f t="shared" si="16"/>
        <v>28440.788559999997</v>
      </c>
      <c r="F80" s="83">
        <f t="shared" si="16"/>
        <v>0</v>
      </c>
      <c r="G80" s="83">
        <f t="shared" si="16"/>
        <v>0</v>
      </c>
      <c r="H80" s="83">
        <f t="shared" si="16"/>
        <v>0</v>
      </c>
      <c r="I80" s="83">
        <f t="shared" si="16"/>
        <v>0</v>
      </c>
      <c r="J80" s="83">
        <f t="shared" si="16"/>
        <v>31749.975119999992</v>
      </c>
      <c r="K80" s="83">
        <f t="shared" si="16"/>
        <v>28440.788559999997</v>
      </c>
      <c r="L80" s="83">
        <v>0</v>
      </c>
      <c r="M80" s="83">
        <v>0</v>
      </c>
      <c r="N80" s="83">
        <v>0</v>
      </c>
      <c r="O80" s="83">
        <v>0</v>
      </c>
      <c r="P80" s="17"/>
      <c r="Q80" s="18"/>
      <c r="R80" s="17"/>
      <c r="S80" s="17"/>
      <c r="T80" s="17"/>
      <c r="U80" s="17"/>
    </row>
    <row r="81" spans="1:21" s="53" customFormat="1" ht="75.75" customHeight="1">
      <c r="A81" s="54" t="s">
        <v>109</v>
      </c>
      <c r="B81" s="83">
        <f>B8</f>
        <v>1168580.2</v>
      </c>
      <c r="C81" s="83">
        <f>C8</f>
        <v>1168580.2</v>
      </c>
      <c r="D81" s="90">
        <f>D8</f>
        <v>316936.15909999993</v>
      </c>
      <c r="E81" s="83">
        <f t="shared" ref="E81:O81" si="17">E8</f>
        <v>295275.08197999996</v>
      </c>
      <c r="F81" s="83">
        <f t="shared" si="17"/>
        <v>276914.3</v>
      </c>
      <c r="G81" s="83">
        <f t="shared" si="17"/>
        <v>260144.86738000001</v>
      </c>
      <c r="H81" s="83">
        <f t="shared" si="17"/>
        <v>0</v>
      </c>
      <c r="I81" s="83">
        <f t="shared" si="17"/>
        <v>0</v>
      </c>
      <c r="J81" s="83">
        <f t="shared" si="17"/>
        <v>35948.039099999995</v>
      </c>
      <c r="K81" s="83">
        <f>K8</f>
        <v>31056.394599999996</v>
      </c>
      <c r="L81" s="83">
        <f t="shared" si="17"/>
        <v>393.41</v>
      </c>
      <c r="M81" s="83">
        <f t="shared" si="17"/>
        <v>393.41</v>
      </c>
      <c r="N81" s="83">
        <f t="shared" si="17"/>
        <v>3680.41</v>
      </c>
      <c r="O81" s="83">
        <f t="shared" si="17"/>
        <v>3680.41</v>
      </c>
      <c r="P81" s="49"/>
      <c r="Q81" s="50"/>
      <c r="R81" s="51"/>
      <c r="S81" s="51"/>
      <c r="T81" s="51"/>
      <c r="U81" s="52"/>
    </row>
    <row r="82" spans="1:21" s="26" customFormat="1" ht="30" customHeight="1">
      <c r="A82" s="29" t="s">
        <v>110</v>
      </c>
      <c r="B82" s="83">
        <v>0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35"/>
      <c r="Q82" s="19"/>
      <c r="R82" s="20"/>
      <c r="S82" s="20"/>
      <c r="T82" s="20"/>
      <c r="U82" s="48"/>
    </row>
    <row r="83" spans="1:21" s="26" customFormat="1" ht="44.25" customHeight="1">
      <c r="A83" s="36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37"/>
      <c r="Q83" s="7"/>
      <c r="R83" s="8"/>
      <c r="S83" s="8"/>
      <c r="T83" s="8"/>
      <c r="U83" s="9"/>
    </row>
    <row r="84" spans="1:21">
      <c r="A84" s="24" t="s">
        <v>111</v>
      </c>
    </row>
    <row r="87" spans="1:21">
      <c r="A87" s="38"/>
      <c r="B87" s="63"/>
      <c r="C87" s="63"/>
      <c r="D87" s="64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38"/>
      <c r="Q87" s="11"/>
    </row>
    <row r="88" spans="1:21" ht="21.75" customHeight="1">
      <c r="A88" s="38"/>
      <c r="B88" s="63">
        <v>1168580.2</v>
      </c>
      <c r="C88" s="63">
        <v>1168524.2</v>
      </c>
      <c r="D88" s="63">
        <v>312862.33910000004</v>
      </c>
      <c r="E88" s="63">
        <v>291201.26198000001</v>
      </c>
      <c r="F88" s="63">
        <v>276914.3</v>
      </c>
      <c r="G88" s="63">
        <v>260144.86737999998</v>
      </c>
      <c r="H88" s="63"/>
      <c r="I88" s="63"/>
      <c r="J88" s="63">
        <v>35948.039099999995</v>
      </c>
      <c r="K88" s="63">
        <v>31056.394600000003</v>
      </c>
      <c r="L88" s="63"/>
      <c r="M88" s="64"/>
      <c r="N88" s="64"/>
      <c r="O88" s="64"/>
      <c r="P88" s="39"/>
      <c r="Q88" s="11"/>
    </row>
    <row r="89" spans="1:21">
      <c r="A89" s="38"/>
      <c r="B89" s="63">
        <f>B88-B81</f>
        <v>0</v>
      </c>
      <c r="C89" s="63">
        <f>C88-C81</f>
        <v>-56</v>
      </c>
      <c r="D89" s="63">
        <f>D88-D81</f>
        <v>-4073.8199999998906</v>
      </c>
      <c r="E89" s="63">
        <f>E88-E81</f>
        <v>-4073.8199999999488</v>
      </c>
      <c r="F89" s="63">
        <f t="shared" ref="F89:G89" si="18">F88-F81</f>
        <v>0</v>
      </c>
      <c r="G89" s="63">
        <f t="shared" si="18"/>
        <v>0</v>
      </c>
      <c r="H89" s="63">
        <f t="shared" ref="H89" si="19">H88-H81</f>
        <v>0</v>
      </c>
      <c r="I89" s="63">
        <f t="shared" ref="I89" si="20">I88-I81</f>
        <v>0</v>
      </c>
      <c r="J89" s="63">
        <f t="shared" ref="J89" si="21">J88-J81</f>
        <v>0</v>
      </c>
      <c r="K89" s="63">
        <f t="shared" ref="K89" si="22">K88-K81</f>
        <v>0</v>
      </c>
      <c r="L89" s="63"/>
      <c r="M89" s="64"/>
      <c r="N89" s="64"/>
      <c r="O89" s="64"/>
      <c r="P89" s="39"/>
      <c r="Q89" s="11"/>
    </row>
    <row r="90" spans="1:21">
      <c r="A90" s="38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39"/>
      <c r="Q90" s="11"/>
    </row>
    <row r="91" spans="1:21">
      <c r="A91" s="38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39"/>
      <c r="Q91" s="11"/>
    </row>
    <row r="92" spans="1:21">
      <c r="A92" s="38"/>
      <c r="B92" s="64"/>
      <c r="C92" s="64"/>
      <c r="D92" s="64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38"/>
      <c r="Q92" s="11"/>
    </row>
    <row r="93" spans="1:21">
      <c r="A93" s="38"/>
      <c r="B93" s="64"/>
      <c r="C93" s="64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38"/>
      <c r="Q93" s="11"/>
    </row>
    <row r="94" spans="1:21">
      <c r="A94" s="38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38"/>
      <c r="Q94" s="11"/>
    </row>
    <row r="95" spans="1:21">
      <c r="A95" s="38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38"/>
      <c r="Q95" s="11"/>
    </row>
    <row r="96" spans="1:21">
      <c r="A96" s="38"/>
      <c r="B96" s="63"/>
      <c r="C96" s="63"/>
      <c r="D96" s="63"/>
      <c r="E96" s="63"/>
      <c r="F96" s="63"/>
      <c r="G96" s="63"/>
      <c r="H96" s="63"/>
      <c r="I96" s="65"/>
      <c r="J96" s="65"/>
      <c r="K96" s="65"/>
      <c r="L96" s="65"/>
      <c r="M96" s="65"/>
      <c r="N96" s="63"/>
      <c r="O96" s="63"/>
      <c r="P96" s="38"/>
      <c r="Q96" s="11"/>
    </row>
  </sheetData>
  <mergeCells count="78">
    <mergeCell ref="O64:O65"/>
    <mergeCell ref="P64:P65"/>
    <mergeCell ref="Q64:Q65"/>
    <mergeCell ref="R64:R65"/>
    <mergeCell ref="C20:C21"/>
    <mergeCell ref="G64:G65"/>
    <mergeCell ref="H64:H65"/>
    <mergeCell ref="I64:I65"/>
    <mergeCell ref="G54:G60"/>
    <mergeCell ref="F20:F21"/>
    <mergeCell ref="G20:G21"/>
    <mergeCell ref="H20:H21"/>
    <mergeCell ref="I20:I21"/>
    <mergeCell ref="J64:J65"/>
    <mergeCell ref="K64:K65"/>
    <mergeCell ref="L64:L65"/>
    <mergeCell ref="M64:M65"/>
    <mergeCell ref="N64:N65"/>
    <mergeCell ref="A64:A65"/>
    <mergeCell ref="B64:B65"/>
    <mergeCell ref="C64:C65"/>
    <mergeCell ref="D64:D65"/>
    <mergeCell ref="F54:F60"/>
    <mergeCell ref="E64:E65"/>
    <mergeCell ref="F64:F65"/>
    <mergeCell ref="A10:U10"/>
    <mergeCell ref="A54:A60"/>
    <mergeCell ref="B54:B60"/>
    <mergeCell ref="C54:C60"/>
    <mergeCell ref="D54:D60"/>
    <mergeCell ref="E54:E60"/>
    <mergeCell ref="U52:U53"/>
    <mergeCell ref="A41:U41"/>
    <mergeCell ref="O20:O21"/>
    <mergeCell ref="U20:U21"/>
    <mergeCell ref="P20:P21"/>
    <mergeCell ref="Q20:Q21"/>
    <mergeCell ref="R20:R21"/>
    <mergeCell ref="S20:S21"/>
    <mergeCell ref="T20:T21"/>
    <mergeCell ref="B20:B21"/>
    <mergeCell ref="J20:J21"/>
    <mergeCell ref="K20:K21"/>
    <mergeCell ref="L20:L21"/>
    <mergeCell ref="M20:M21"/>
    <mergeCell ref="N20:N21"/>
    <mergeCell ref="A2:S2"/>
    <mergeCell ref="A3:S3"/>
    <mergeCell ref="F4:O4"/>
    <mergeCell ref="F5:G5"/>
    <mergeCell ref="H5:I5"/>
    <mergeCell ref="J5:K5"/>
    <mergeCell ref="L5:M5"/>
    <mergeCell ref="N5:O5"/>
    <mergeCell ref="P4:P6"/>
    <mergeCell ref="Q4:Q6"/>
    <mergeCell ref="A4:A6"/>
    <mergeCell ref="S4:S6"/>
    <mergeCell ref="R4:R6"/>
    <mergeCell ref="D4:E5"/>
    <mergeCell ref="B4:B6"/>
    <mergeCell ref="C4:C6"/>
    <mergeCell ref="U4:U6"/>
    <mergeCell ref="T4:T6"/>
    <mergeCell ref="A7:U7"/>
    <mergeCell ref="A78:U78"/>
    <mergeCell ref="J54:J60"/>
    <mergeCell ref="K54:K60"/>
    <mergeCell ref="L54:L60"/>
    <mergeCell ref="M54:M60"/>
    <mergeCell ref="N54:N60"/>
    <mergeCell ref="O54:O60"/>
    <mergeCell ref="H54:H60"/>
    <mergeCell ref="I54:I60"/>
    <mergeCell ref="A20:A21"/>
    <mergeCell ref="D20:D21"/>
    <mergeCell ref="E20:E21"/>
    <mergeCell ref="U33:U35"/>
  </mergeCells>
  <pageMargins left="0.19685039370078741" right="0.19" top="0.35433070866141736" bottom="0.19685039370078741" header="0.19685039370078741" footer="0.19685039370078741"/>
  <pageSetup paperSize="9" scale="40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>Агентство по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Жеребчук Ираида Максимовна</cp:lastModifiedBy>
  <cp:lastPrinted>2021-04-12T10:43:44Z</cp:lastPrinted>
  <dcterms:created xsi:type="dcterms:W3CDTF">2009-07-16T11:25:56Z</dcterms:created>
  <dcterms:modified xsi:type="dcterms:W3CDTF">2021-04-16T11:30:02Z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