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420" windowWidth="19440" windowHeight="11400"/>
  </bookViews>
  <sheets>
    <sheet name="Лист1" sheetId="1" r:id="rId1"/>
  </sheets>
  <definedNames>
    <definedName name="Print_Titles" localSheetId="0">Лист1!$4:$6</definedName>
    <definedName name="_xlnm.Print_Titles" localSheetId="0">Лист1!$4:$6</definedName>
    <definedName name="_xlnm.Print_Area" localSheetId="0">Лист1!$A$1:$U$94</definedName>
  </definedNames>
  <calcPr calcId="125725"/>
</workbook>
</file>

<file path=xl/calcChain.xml><?xml version="1.0" encoding="utf-8"?>
<calcChain xmlns="http://schemas.openxmlformats.org/spreadsheetml/2006/main">
  <c r="K40" i="1"/>
  <c r="J40"/>
  <c r="C40"/>
  <c r="T65" l="1"/>
  <c r="T46"/>
  <c r="T12"/>
  <c r="T11"/>
  <c r="T10"/>
  <c r="T9"/>
  <c r="C9"/>
  <c r="B9"/>
  <c r="D14"/>
  <c r="H15"/>
  <c r="O23"/>
  <c r="D26"/>
  <c r="E27"/>
  <c r="D27"/>
  <c r="E28"/>
  <c r="D28"/>
  <c r="E29"/>
  <c r="D29"/>
  <c r="E33"/>
  <c r="D33"/>
  <c r="E41"/>
  <c r="F42"/>
  <c r="G42"/>
  <c r="D43"/>
  <c r="E44"/>
  <c r="D44"/>
  <c r="E47"/>
  <c r="D47"/>
  <c r="E63"/>
  <c r="D62"/>
  <c r="D63"/>
  <c r="E62"/>
  <c r="E59"/>
  <c r="D59"/>
  <c r="J53"/>
  <c r="J50" s="1"/>
  <c r="K53"/>
  <c r="K52" s="1"/>
  <c r="B39"/>
  <c r="B42"/>
  <c r="F23"/>
  <c r="B23"/>
  <c r="B53"/>
  <c r="B52" s="1"/>
  <c r="T54"/>
  <c r="T64"/>
  <c r="K50" l="1"/>
  <c r="B48"/>
  <c r="B50"/>
  <c r="T72"/>
  <c r="T70"/>
  <c r="T69"/>
  <c r="T68"/>
  <c r="T67"/>
  <c r="T66"/>
  <c r="T58"/>
  <c r="T57"/>
  <c r="T52" l="1"/>
  <c r="T50"/>
  <c r="T42" l="1"/>
  <c r="T23" l="1"/>
  <c r="D40" l="1"/>
  <c r="J41"/>
  <c r="D41" s="1"/>
  <c r="K9" l="1"/>
  <c r="J9"/>
  <c r="G9"/>
  <c r="F9"/>
  <c r="E46"/>
  <c r="D46"/>
  <c r="C39"/>
  <c r="K36"/>
  <c r="K23" s="1"/>
  <c r="J36"/>
  <c r="J23" s="1"/>
  <c r="C36" l="1"/>
  <c r="C90"/>
  <c r="D31" l="1"/>
  <c r="B18"/>
  <c r="T22"/>
  <c r="T20"/>
  <c r="T8"/>
  <c r="L23" l="1"/>
  <c r="M23"/>
  <c r="N23"/>
  <c r="D17" l="1"/>
  <c r="T59" l="1"/>
  <c r="L9" l="1"/>
  <c r="M9"/>
  <c r="N9"/>
  <c r="O9"/>
  <c r="E14"/>
  <c r="T14"/>
  <c r="B15"/>
  <c r="C15"/>
  <c r="F15"/>
  <c r="G15"/>
  <c r="I15"/>
  <c r="J15"/>
  <c r="K15"/>
  <c r="L15"/>
  <c r="M15"/>
  <c r="N15"/>
  <c r="O15"/>
  <c r="E17"/>
  <c r="T17"/>
  <c r="C18"/>
  <c r="F18"/>
  <c r="G18"/>
  <c r="H18"/>
  <c r="I18"/>
  <c r="J18"/>
  <c r="K18"/>
  <c r="L18"/>
  <c r="M18"/>
  <c r="N18"/>
  <c r="O18"/>
  <c r="G23"/>
  <c r="H23"/>
  <c r="D23" s="1"/>
  <c r="I23"/>
  <c r="D24"/>
  <c r="E24"/>
  <c r="T24"/>
  <c r="D25"/>
  <c r="E25"/>
  <c r="T25"/>
  <c r="E26"/>
  <c r="T26"/>
  <c r="T27"/>
  <c r="T28"/>
  <c r="T29"/>
  <c r="D30"/>
  <c r="E30"/>
  <c r="E31"/>
  <c r="T31"/>
  <c r="T33"/>
  <c r="D34"/>
  <c r="E34"/>
  <c r="T34"/>
  <c r="D35"/>
  <c r="E35"/>
  <c r="T35"/>
  <c r="C23"/>
  <c r="D36"/>
  <c r="E36"/>
  <c r="T36"/>
  <c r="D37"/>
  <c r="E37"/>
  <c r="T37"/>
  <c r="D38"/>
  <c r="E38"/>
  <c r="T38"/>
  <c r="F39"/>
  <c r="G39"/>
  <c r="H39"/>
  <c r="I39"/>
  <c r="J39"/>
  <c r="K39"/>
  <c r="L39"/>
  <c r="M39"/>
  <c r="N39"/>
  <c r="O39"/>
  <c r="T39"/>
  <c r="E40"/>
  <c r="T40"/>
  <c r="T41"/>
  <c r="C42"/>
  <c r="H42"/>
  <c r="I42"/>
  <c r="J42"/>
  <c r="K42"/>
  <c r="L42"/>
  <c r="M42"/>
  <c r="N42"/>
  <c r="O42"/>
  <c r="E43"/>
  <c r="T43"/>
  <c r="T44"/>
  <c r="D45"/>
  <c r="E45"/>
  <c r="T45"/>
  <c r="T47"/>
  <c r="C53"/>
  <c r="C50" s="1"/>
  <c r="C85" s="1"/>
  <c r="F53"/>
  <c r="G53"/>
  <c r="H53"/>
  <c r="H50" s="1"/>
  <c r="H85" s="1"/>
  <c r="I53"/>
  <c r="I52" s="1"/>
  <c r="J52"/>
  <c r="L53"/>
  <c r="L50" s="1"/>
  <c r="L85" s="1"/>
  <c r="M53"/>
  <c r="M52" s="1"/>
  <c r="N53"/>
  <c r="N52" s="1"/>
  <c r="O53"/>
  <c r="O50" s="1"/>
  <c r="O85" s="1"/>
  <c r="T53"/>
  <c r="T55"/>
  <c r="T56"/>
  <c r="T60"/>
  <c r="T61"/>
  <c r="T62"/>
  <c r="T63"/>
  <c r="T71"/>
  <c r="T73"/>
  <c r="T74"/>
  <c r="T76"/>
  <c r="T77"/>
  <c r="T78"/>
  <c r="T79"/>
  <c r="T80"/>
  <c r="T81"/>
  <c r="T82"/>
  <c r="T83"/>
  <c r="F87"/>
  <c r="G87"/>
  <c r="H87"/>
  <c r="I87"/>
  <c r="J87"/>
  <c r="K87"/>
  <c r="L87"/>
  <c r="M87"/>
  <c r="N87"/>
  <c r="O87"/>
  <c r="T87"/>
  <c r="D89"/>
  <c r="D90" s="1"/>
  <c r="E89"/>
  <c r="E90" s="1"/>
  <c r="B90"/>
  <c r="B87" s="1"/>
  <c r="C87"/>
  <c r="F90"/>
  <c r="G90"/>
  <c r="H90"/>
  <c r="I90"/>
  <c r="J90"/>
  <c r="K90"/>
  <c r="C22" l="1"/>
  <c r="D15"/>
  <c r="E42"/>
  <c r="D39"/>
  <c r="E18"/>
  <c r="E23"/>
  <c r="E39"/>
  <c r="G52"/>
  <c r="E53"/>
  <c r="D18"/>
  <c r="E9"/>
  <c r="F52"/>
  <c r="D53"/>
  <c r="D42"/>
  <c r="D9"/>
  <c r="K85"/>
  <c r="F22"/>
  <c r="N50"/>
  <c r="N85" s="1"/>
  <c r="E15"/>
  <c r="F50"/>
  <c r="D87"/>
  <c r="N48"/>
  <c r="J48"/>
  <c r="I48"/>
  <c r="H48"/>
  <c r="E87"/>
  <c r="O48"/>
  <c r="G48"/>
  <c r="J85"/>
  <c r="M50"/>
  <c r="M85" s="1"/>
  <c r="F48"/>
  <c r="N22"/>
  <c r="J22"/>
  <c r="J20" s="1"/>
  <c r="J8" s="1"/>
  <c r="H52"/>
  <c r="L52"/>
  <c r="I50"/>
  <c r="I85" s="1"/>
  <c r="G50"/>
  <c r="O22"/>
  <c r="K22"/>
  <c r="G22"/>
  <c r="L22"/>
  <c r="H22"/>
  <c r="M48"/>
  <c r="I22"/>
  <c r="I20" s="1"/>
  <c r="C48"/>
  <c r="C20"/>
  <c r="C8" s="1"/>
  <c r="B22"/>
  <c r="B20" s="1"/>
  <c r="B8" s="1"/>
  <c r="O52"/>
  <c r="C52"/>
  <c r="M22"/>
  <c r="M20" s="1"/>
  <c r="M8" s="1"/>
  <c r="K48"/>
  <c r="L48"/>
  <c r="F20" l="1"/>
  <c r="D22"/>
  <c r="E52"/>
  <c r="D52"/>
  <c r="G85"/>
  <c r="E85" s="1"/>
  <c r="E50"/>
  <c r="G20"/>
  <c r="G8" s="1"/>
  <c r="E22"/>
  <c r="F85"/>
  <c r="D85" s="1"/>
  <c r="D50"/>
  <c r="I8"/>
  <c r="I91" s="1"/>
  <c r="L20"/>
  <c r="L8" s="1"/>
  <c r="L91" s="1"/>
  <c r="H20"/>
  <c r="O20"/>
  <c r="O8" s="1"/>
  <c r="O91" s="1"/>
  <c r="N20"/>
  <c r="N8" s="1"/>
  <c r="N91" s="1"/>
  <c r="K20"/>
  <c r="K8" s="1"/>
  <c r="K91" s="1"/>
  <c r="B85"/>
  <c r="G91"/>
  <c r="J91"/>
  <c r="C91"/>
  <c r="D48"/>
  <c r="B91"/>
  <c r="M91"/>
  <c r="E48"/>
  <c r="E8" l="1"/>
  <c r="E91" s="1"/>
  <c r="F8"/>
  <c r="E20"/>
  <c r="H8"/>
  <c r="D20"/>
  <c r="F91" l="1"/>
  <c r="D8"/>
  <c r="D91" s="1"/>
  <c r="H91"/>
</calcChain>
</file>

<file path=xl/sharedStrings.xml><?xml version="1.0" encoding="utf-8"?>
<sst xmlns="http://schemas.openxmlformats.org/spreadsheetml/2006/main" count="284" uniqueCount="231">
  <si>
    <t>тыс. руб.</t>
  </si>
  <si>
    <t>Наименование целей, задач, основных мероприятий, подпрограмм, мероприятий государственной программы</t>
  </si>
  <si>
    <t>Всего по всем источникам финансирования государственной программы</t>
  </si>
  <si>
    <t>в том числе</t>
  </si>
  <si>
    <t xml:space="preserve">Наименование показателей, ед. измерения </t>
  </si>
  <si>
    <t>Примечание (краткая информация об исполнении либо о причинах неисполнения)</t>
  </si>
  <si>
    <t>федеральный бюджет (средства поступающие в бюджет Астраханской области)</t>
  </si>
  <si>
    <t>федеральный бюджет (средства не поступающие в бюджет Астраханской области)</t>
  </si>
  <si>
    <t xml:space="preserve"> бюджет Астраханской области</t>
  </si>
  <si>
    <t>местные бюджеты</t>
  </si>
  <si>
    <t>внебюджетные источники</t>
  </si>
  <si>
    <t>получено</t>
  </si>
  <si>
    <t>освоено</t>
  </si>
  <si>
    <t>Государственная программа  « Содействие занятости населения Астраханской области»</t>
  </si>
  <si>
    <t>Цель. Содействие в трудоустройстве гражданам, ищущим работу, и обеспечение государственных гарантий в области содействия занятости населения</t>
  </si>
  <si>
    <t>х</t>
  </si>
  <si>
    <t>x</t>
  </si>
  <si>
    <t xml:space="preserve">Коэффициент напряженности, чел. на 1 вак. </t>
  </si>
  <si>
    <t xml:space="preserve">Подпрограмма  1. «Активная политика занятости населения и социальная поддержка безработных граждан» </t>
  </si>
  <si>
    <t>Цель подпрограммы. Сдерживание напряженности на рынке труда</t>
  </si>
  <si>
    <t>Задача 1. Содействие гражданам в трудоустройстве на постоянные и временные рабочие места</t>
  </si>
  <si>
    <t>Уровень трудоустройства, %</t>
  </si>
  <si>
    <t>1.1 . Содействие гражданам в поиске подходящей работы, а работодателям - в подборе необходимых работников</t>
  </si>
  <si>
    <t>Доля граждан, получивших услугу по содействию в поиске подходящей работы, в общем числе обратившихся за данной услугой, %</t>
  </si>
  <si>
    <t>1.2. Организация ярмарок вакансий и учебных рабочих мест</t>
  </si>
  <si>
    <t>Количество проведенных ярмарок, ед.</t>
  </si>
  <si>
    <t>1.3. Информирование населения и работодателей о положении на рынке труда в Астраханской области</t>
  </si>
  <si>
    <t>Количество информационных материалов, ед.</t>
  </si>
  <si>
    <t>1.4. Организация проведения оплачиваемых общественных работ</t>
  </si>
  <si>
    <t>Количество граждан, принявших участие в общественных работах, чел.</t>
  </si>
  <si>
    <t>1.5. Организация временного трудоустройства безработных граждан, испытывающих трудности в поиске работы</t>
  </si>
  <si>
    <t>Количество трудоустроенных граждан, чел.</t>
  </si>
  <si>
    <t>1.6. Организация временного трудоустройства несовершеннолетних граждан в возрасте от 14 до 18 лет в свободное от учебы время</t>
  </si>
  <si>
    <t>Количество трудоустроенных несовершеннолетних граждан, чел.</t>
  </si>
  <si>
    <t>1.7. Социальная адаптация безработных граждан на рынке труда, в том числе психологическая поддержка</t>
  </si>
  <si>
    <t>Количество безработных граждан, получивших услугу по социальной адаптации, чел.</t>
  </si>
  <si>
    <t>Количество безработных граждан, организовавших самозанятость, чел.</t>
  </si>
  <si>
    <t>1.9. Организация временного трудоустройства безработных граждан в возрасте от 18 до 20 лет, имеющих среднее  профессиональное образование и ищущих работу впервые</t>
  </si>
  <si>
    <t>1.10. Организация стажировок выпускников образовательных организаций</t>
  </si>
  <si>
    <t>1.11.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</si>
  <si>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Количество безработных граждан и членов их семей, переехавших и переселившихся в другую местность с целью трудоустройства, чел.</t>
  </si>
  <si>
    <t>1.12. Профессиональное обучение и дополнительное профессиональное образование безработных граждан, включая обучение в другой местности, в том числе освободившихся из мест лишения свободы и признанных в установленном порядке безработными гражданами</t>
  </si>
  <si>
    <t>Количество граждан, приступивших к обучению, чел.</t>
  </si>
  <si>
    <t>1.14. 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</si>
  <si>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Количество граждан, получивших услугу, чел.</t>
  </si>
  <si>
    <t>1.15. Услуги банка по мероприятиям активной политики занятости</t>
  </si>
  <si>
    <t>Охват участников мероприятий активной политики занятости, получающих материальную поддержку, услугами банка, %</t>
  </si>
  <si>
    <t>Задача 2. Укрепление материально-технической базы центров занятости</t>
  </si>
  <si>
    <t>Оснащенность центров занятости в соответствии с требованиями регламентов по оказанию государственных услуг, %</t>
  </si>
  <si>
    <t>2.1. Создание условий в центрах занятости для оказания государственных услуг (оснащение, оборудование, проведение ремонтных работ в соответствии с требованиями административных регламентов оказания государственных услуг)</t>
  </si>
  <si>
    <t>Оснащенность центров занятости в соответствии с требованиями пожарной, антитеррористической безопасности и доступности государственных услуг, %</t>
  </si>
  <si>
    <t>2.2. Обеспечение доступной среды для маломобильных групп населения и граждан с ограниченными возможностями</t>
  </si>
  <si>
    <t>Оснащенность центров занятости в соответствии с  требованиями к оказанию услуг маломобильным группам населения и гражданам с ограниченными возможностями (доступная среда), %</t>
  </si>
  <si>
    <t>Задача 3. Обеспечение социальной поддержки безработных граждан</t>
  </si>
  <si>
    <t>3.1. Выплата пособий по безработице, в том числе материальной помощи</t>
  </si>
  <si>
    <t xml:space="preserve">Количество получателей пособий по безработице, чел. </t>
  </si>
  <si>
    <t>3.2.Оформление безработным гражданам пенсий досрочно</t>
  </si>
  <si>
    <t>Количество граждан, направленных на пенсию досрочно, чел.</t>
  </si>
  <si>
    <t>3.3. Выплата стипендий в период прохождения профессионального обучения и получения дополнительного профессионального образования</t>
  </si>
  <si>
    <t>Количество получателей стипендий, чел.</t>
  </si>
  <si>
    <t>Количество получателей пособий и стипендий, чел.</t>
  </si>
  <si>
    <t>Уровень трудоустройства инвалидов, %</t>
  </si>
  <si>
    <t>Подпрограмма 2. Содействие в поиске работы незанятым инвалидам, нуждающимся в трудоустройстве, и сопровождение инвалидов молодого возраста при трудоустройстве»</t>
  </si>
  <si>
    <t>Цель подпрограммы.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t>
  </si>
  <si>
    <t>Напряженность на рынке труда граждан с ограниченными возможностями, чел. на 1 вак.</t>
  </si>
  <si>
    <t>1.1. Проведение социологических опросов в целях выявления потребности инвалидов в трудоустройстве и обучении</t>
  </si>
  <si>
    <t>Доля опрошенных инвалидов в общей численности инвалидов, обратившихся в органы службы занятости, %</t>
  </si>
  <si>
    <t>1.2. Содействие трудоустройству инвалидов на квотируемые рабочие места</t>
  </si>
  <si>
    <t xml:space="preserve">Доля инвалидов, трудоустроенных на вакансии, заявленные работодателями в счет квот, от общего числа инвалидов, обратившихся в службу занятости, % </t>
  </si>
  <si>
    <t>1.3. Взаимодействие с Общественной палатой Астраханской области, объединениями работодателей, обществами инвалидов</t>
  </si>
  <si>
    <t>Доля проведенных встреч по вопросам трудовой занятости инвалидов от числа необходимых, %</t>
  </si>
  <si>
    <t>1.4. Взаимодействие с федеральным казенным учреждением «Главное бюро медико-социальной экспертизы по Астраханской области» с целью выявления инвалидов, нуждающихся в трудоустройстве</t>
  </si>
  <si>
    <t>Доля опрошенных инвалидов от числа инвалидов, получивших индивидуальную программу реабилитации в текущем периоде, %</t>
  </si>
  <si>
    <t>1.5.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(противопоказанных) видов трудовой деятельности</t>
  </si>
  <si>
    <t>Доля инвалидов, которым организовано сопровождение при трудоустройстве, в числе инвалидов, которым показано сопровождение, согласно индивидуальной программе реабилитации или абилитации инвалида и обратившихся в службу занятости в поиске работы, %</t>
  </si>
  <si>
    <t>1.6. Организация профессионального обучения и дополнительного профессионального образования инвалидов (в том числе молодых), являющихся безработными</t>
  </si>
  <si>
    <t>Количество инвалидов, приступивших к обучению, чел.</t>
  </si>
  <si>
    <t>1.7. Осуществление информационного обеспечения в сфере сопровождаемого содействия занятости инвалидов</t>
  </si>
  <si>
    <t>Доля инвалидов, охваченных информированием о возможности сопровождения при трудоустройстве, в числе опрошенных инвалидов, нуждающихся в трудоустройстве, %</t>
  </si>
  <si>
    <t>1.8. Разработка и утверждение порядка осуществления деятельности по сопровождаемому содействию занятости инвалидов</t>
  </si>
  <si>
    <t>Количество утвержденных порядков, ед.</t>
  </si>
  <si>
    <t>1.9. Стимулирование создания и оснащения работодателями рабочих мест для трудоустройства инвалидов</t>
  </si>
  <si>
    <t>Количество созданных и оснащенных рабочих мест для трудоустройства инвалидов, ед.</t>
  </si>
  <si>
    <t>Доля трудоустроенных инвалидов молодого возраста от числа молодых инвалидов, обратившихся за содействием в поиске работы в органы службы занятости, %</t>
  </si>
  <si>
    <t>2.1. Содействие молодым инвалидам в поиске работы</t>
  </si>
  <si>
    <t>2.3.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t>
  </si>
  <si>
    <t>Наличие  банка данных о выпускниках из числа инвалидов, имеющих риск нетрудоустройства, да/нет</t>
  </si>
  <si>
    <t xml:space="preserve">2.4. Организация,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 информационно-методического сопровождения деятельности структурных подразделений образовательных организаций   по оказанию содействия в трудоустройстве выпускникам, из числа молодых инвалидов </t>
  </si>
  <si>
    <t xml:space="preserve">Доля выпускников  инвалидов, охваченных информационно-методическим сопровождением в целях содействия трудоустройству, % </t>
  </si>
  <si>
    <t>2.5. Размещение на информационных ресурсах образовательных организаций высшего  и профессионального образования информации об услугах службы занятости населения по содействию в трудоустройстве выпускников  из числа инвалидов</t>
  </si>
  <si>
    <t>Доля образовательных организаций высшего                            и профессионального образования, охваченных информированием об услугах службы занятости населения, %</t>
  </si>
  <si>
    <t>2.6.Организация  проведения методических семинаров по обучению специалистов службы занятости населения практике профориентационной деятельности с учетом  особенностей психологического статуса инвалидов и их личностной позиции в отношении поиска работы и трудоустройства</t>
  </si>
  <si>
    <t>Количество проведенных семинаров, ед.</t>
  </si>
  <si>
    <t>Задача 3 Повышение конкурентоспособности  и профессиональной мобильности молодых инвалидов на региональном  рынке труда</t>
  </si>
  <si>
    <t>Доля молодых инвалидов,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(противопоказанных) видов трудовой деятельности и потребностей рынка труда, в общем числе молодых инвалидов, обратившихся в центры занятости населения, %</t>
  </si>
  <si>
    <t>3.1. Организация профессиональной ориентации  молодых инвалидов, обратившихся в органы службы занятости населения</t>
  </si>
  <si>
    <t>Доля молодых инвалидов,  охваченных профориентационными мероприятиями от числа молодых инвалидов, обратившихся в органы службы занятости населения, %</t>
  </si>
  <si>
    <t xml:space="preserve">3.2. Предоставление услуг по социальной адаптации на рынке труда инвалидам выпускникам образовательных организаций, признанным в установленном порядке безработными  </t>
  </si>
  <si>
    <t>Доля  инвалидов выпускников, получивших услугу по социальной адаптации от выпускников инвалидов, признанных  в установленном порядке безработными, %</t>
  </si>
  <si>
    <t xml:space="preserve">3.3. Предоставление услуг по психологической поддержке инвалидам выпускникам образовательных организаций, признанным в установленном порядке безработными  </t>
  </si>
  <si>
    <t>Доля  инвалидов выпускников, получивших услугу по психологической поддержке, от выпускников инвалидов, признанных  в установленном порядке безработными, %</t>
  </si>
  <si>
    <t>3.4. Информационно - методическое сопровождение молодых инвалидов, получивших статус безработного, по вопросу организации собственного дела</t>
  </si>
  <si>
    <t xml:space="preserve">Доля молодых инвалидов, охваченных информационно - методическим сопровождением, от числа безработных молодых инвалидов, желающих организовать самозанятость, %  </t>
  </si>
  <si>
    <t>3.5. Организация специализированных ярмарок вакансий</t>
  </si>
  <si>
    <t>Количество проведенных ярмарок вакансий для инвалидов, ед.</t>
  </si>
  <si>
    <t>3.6.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«Абилимпикс»</t>
  </si>
  <si>
    <t>Задача 4 государственной программы.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t>
  </si>
  <si>
    <t>Доля граждан, получивших услуги в области содействия занятости населения, в общем числе обратившихся граждан, имеющих право на получение этих услуг, %</t>
  </si>
  <si>
    <t>Ведомственная целевая программа «Создание условий для обеспечения занятости населения Астраханской области»</t>
  </si>
  <si>
    <t>Мероприятие «Обеспечение деятельности агентства  по занятости населения Астраханской области и подведомственных ему учреждений»</t>
  </si>
  <si>
    <t>Итого по государственной программе, в том числе:</t>
  </si>
  <si>
    <t>капитальные вложения</t>
  </si>
  <si>
    <t>Государственный заказчик - координатор государственной программы                                                     Р.А. Азизов</t>
  </si>
  <si>
    <t xml:space="preserve">Отчет 
</t>
  </si>
  <si>
    <t>Объем финансирования на текущий год, утвержденный законом о бюджете Астраханской области (в последней действующей редакции)</t>
  </si>
  <si>
    <t>Объем финансирования согласно бюджетной росписи</t>
  </si>
  <si>
    <t>Значение за  период, предшествующий реализации государственной программы</t>
  </si>
  <si>
    <t>Планируемое значение на отчетный период</t>
  </si>
  <si>
    <t xml:space="preserve">Фактическое значение за отчетный период </t>
  </si>
  <si>
    <t>Итого по подпрограмме 1, в том числе :</t>
  </si>
  <si>
    <t>Задача 1. Повышение трудовой занятости инвалидов</t>
  </si>
  <si>
    <t>Итого по подпрограмме 2, в том числе:</t>
  </si>
  <si>
    <t>Итого по ВЦП</t>
  </si>
  <si>
    <t>Все опрошенные инвалиды проинформированы о возможности сопровождения при трудоустройстве</t>
  </si>
  <si>
    <t>Порядок осуществления деятельности по сопровождаемому содействию занятости инвалидов утвержден в 2017 году</t>
  </si>
  <si>
    <t>Услуги в области содействия занятости получили все выпускники -  инвалиды, обратившиеся в службу занятости населения</t>
  </si>
  <si>
    <t>Банк данных сформирован,  обновлятется по мере поступления информации о выпускниках</t>
  </si>
  <si>
    <t>Семинары проводятся по мере необходимости предоставления методических рекомендаций специалистам службы занятости населения</t>
  </si>
  <si>
    <t xml:space="preserve">Все безработные молодые инвалиды, желающие организовать самозанятость, охвачены информационно - методическим сопровождением  </t>
  </si>
  <si>
    <t>Итого по основному мероприятию</t>
  </si>
  <si>
    <t xml:space="preserve">1.1 Основное мероприятие по реализации регионального проекта «Разработка и реализация программы системной поддержки и повышения качества жизни граждан старшего поколения (Астраханская область)» в рамках национального проекта «Демография» </t>
  </si>
  <si>
    <t xml:space="preserve">1.2 Основное мероприятие по реализации регионального проекта «Содействие занятости женщин - создание условий дошкольного образования для детей в возрасте до трех лет  (Астраханская область)» в рамках национального проекта «Демография» </t>
  </si>
  <si>
    <t>Все граждане, имеющие право на получение  услуг в области содействия занятости населения и обратившиеся в службу занятости, эти услуги получили</t>
  </si>
  <si>
    <t xml:space="preserve"> Услуга носит заявительный характер, 100,0%   инвалидов выпускников,    признанных в установленном порядке безработными, предоставили заявление на оказание услуги (получили услугу 5 чел)</t>
  </si>
  <si>
    <t xml:space="preserve"> Услуга носит заявительный характер, 100,0%   инвалидов выпускников,    признанных в установленном порядке безработными, предоставили заявление на оказание услуги (получили услугу 7 чел)</t>
  </si>
  <si>
    <t xml:space="preserve">Задача 1 Государственной программы. 
Повышение конкурентоспособности на рынке труда граждан в возрасте  50-ти лет и старше и женщин, имеющих детей дошкольного возраста
</t>
  </si>
  <si>
    <t>6,8-7,5</t>
  </si>
  <si>
    <t>Доля работников, продолжающих осуществлять трудовую деятельность не менее года, в общей численности работников в возрасте 50-ти лет и старше , а также работников предпенсионного возраста, прошедших профессиональное обучение и дополнительное профессиональное образование в отчетном году, начиная с 2020 года, %</t>
  </si>
  <si>
    <t>Доля занятых в численности граждан в возрасте 50-ти лет и старше, а также граждан предпенсионного возраста, прошедших профессиональное обучение или получивших дополнительное профессиональное образование,  начиная с 2020 года,%</t>
  </si>
  <si>
    <t>Доля женщин, приступивших к трудовой деятельности в общей численности прошедших переобучение и повышение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обратившися в органы службы занятости,  начиная с 2020 года,%</t>
  </si>
  <si>
    <t>Численность лиц в возрасте 50-ти лет и старше, а также лиц предпенсионного возраста,  прошедших профессиональное обучение и дополнительное профессиональное образование (нарастающим итогом)</t>
  </si>
  <si>
    <t>Относительное отклонение от планового значе-ния</t>
  </si>
  <si>
    <t xml:space="preserve">Численность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прошедших переобучение и повышение квалификации </t>
  </si>
  <si>
    <t>2,7-3,5</t>
  </si>
  <si>
    <t>15,0-20,0</t>
  </si>
  <si>
    <t>80,0-90,0</t>
  </si>
  <si>
    <t>3.4. Организация осуществления переданного полномочия по осуществлению социальных выплат гражданам, признанным в установленном порядке безработными</t>
  </si>
  <si>
    <t>3.5. Оплата услуг почтовой связи и банковских услуг по мероприятиям социальной поддержки безработных граждан</t>
  </si>
  <si>
    <t>18,0-25,0</t>
  </si>
  <si>
    <t>Доля занятых инвалидов молодого возраста, на-шедших работу в течение 3 месяцев после получения образования по образовательным программам высшего образования в предшествующем отчетному году периоде, %</t>
  </si>
  <si>
    <t>Доля занятых инвалидов молодого возраста, на-шедших работу в течение 3 месяцев после получения образования по образовательным программам среднего профессионального образования в предшествующем отчетному году периоде, %</t>
  </si>
  <si>
    <t>Доля занятых инвалидов молодого возраста, нашедших работу в течение 6 месяцев после получения образования по образовательным программам высшего образования в предшествующем отчетному году периоде, %</t>
  </si>
  <si>
    <t>Доля занятых инвалидов молодого возраста, нашедших работу в течение 6 месяцев после получения образования по образовательным про-граммам среднего профессионального образования в предшествующем отчетному году периоде, %</t>
  </si>
  <si>
    <t>Доля занятых инвалидов молодого возраста, нашедших работу по прошествии 6 месяцев и более после получения образования по образовательным программам высшего образования в предшествующем отчетному году периоде, %</t>
  </si>
  <si>
    <t>Доля занятых инвалидов молодого возраста, нашедших работу по прошествии 6 месяцев и более после получения образования по образовательным про-граммам среднего профессионального образования в предшествующем отчетному году периоде, %</t>
  </si>
  <si>
    <t>50,0-70,0</t>
  </si>
  <si>
    <t>20,0-25,0</t>
  </si>
  <si>
    <t>55,0-75,0</t>
  </si>
  <si>
    <t>25,0-35,0</t>
  </si>
  <si>
    <t>70,0-90,0</t>
  </si>
  <si>
    <t>40,0-60,0</t>
  </si>
  <si>
    <t>о реализации государственной программы «Содействие занятости населения Астраханской области» за 2020 год</t>
  </si>
  <si>
    <t xml:space="preserve">Мероприятие носит заявительный характер.  В  отчетном периоде в рамках данной подпрограммы 30 безработных инвалидов направлено на курсовое обучение по направлениям:   водитель категории СЕ, электросварщик ручной сварки, основы бухучета, повар, основы предпринимательской деятельности. </t>
  </si>
  <si>
    <t>Услуги по профессиональной ориентации получили 100% молодых инвалидов,  обратившихся в органы службы занятости населения (488 чел.)</t>
  </si>
  <si>
    <t xml:space="preserve">Показатель обратного счета. На 01.01.2021 года на учете в органах СЗ состояли 29937 незанятых граждан, банк вакансий составил 12373 единицы. </t>
  </si>
  <si>
    <t xml:space="preserve">Всем гражданам, обратившимся в органы службы занятости и имеющим право на получение услуги по содействию в поиске подходящей работы, услуга была оказана. В отчетном году в службу занятости населения АО обратились в поиске работы 71,8 тыс.граждан, что в 2,5 раза больше, чем в  2019 году (29,3 тыс.чел.). </t>
  </si>
  <si>
    <t>Выпущено, размещено и опубликовано 2223 информационных материала.  Часть размещенных информационных материалов не потребовала вложения финансовых средств.</t>
  </si>
  <si>
    <t xml:space="preserve">Мероприятие носит заявительный характер.170 безработных граждан организовали собственное дело, оформив государственную регистрацию. </t>
  </si>
  <si>
    <t>Мероприятие носит заявительный характер.  Средства местных бюджетов и работодателей привлекались на выплату заработной платы участникам</t>
  </si>
  <si>
    <t>1.8. Содействие самозанятости безра-ботных граждан, включая оказание гражданам, признанным в установ-ленном порядке безрабо-тными, и гражданам, признанным в установ-ленном порядке безра-ботными, прошедшим профессиональное обучение или получив-шим дополнительное профессиональное образование по направ-лению органов службы занятости, единовре-менной финансовой по-мощи при их госуда-рственной регистрации в качестве юридического лица, индивидуального предпринимателя либо крестьянского (фермерского) хозяйства, а также единовременной финансовой помощи на подготовку документов для соответствующей государственной регистрации</t>
  </si>
  <si>
    <t>Мероприятие носит заявительный характер, финансовая помощь была не востребована.42 человека переехали в другую местность для трудоустройства по имеющимся у них профессиям</t>
  </si>
  <si>
    <t xml:space="preserve">Все участники  мероприятий активной политики занятости, получающие материальную поддержку,  воспользовались услугами банка </t>
  </si>
  <si>
    <t>Доля численности граждан, которым назначено пособие по безработице, в общей численности граждан, обратившихся за содействием в поиске подходящей работы, %</t>
  </si>
  <si>
    <t>Услугами почтовой связи и банковскими услугами воспользовались около 67,5 тыс.получателей пособий и стипендий. Размер оплаты услуг зависит от суммы перечислений, которая для каждого безработного гражданина рассчитывается индивидуально</t>
  </si>
  <si>
    <t>Мероприятие носит заявительный характер.  В связи с вводом ограничительных мер в период распространения новой коронавирусной инфекции  мероприятие  реализовывалось не в полном объеме из-за отсутствия спроса со стороны работодателей</t>
  </si>
  <si>
    <t>Все инвалиды-выпускники 2019 года, получившие образование по образовательным программам высшего образования, нашли работу в течение 3-х месяцев после выпуска</t>
  </si>
  <si>
    <t xml:space="preserve">Из 17 инвалидов-выпускников 2019 года, получивших образование по образовательным программам среднего образования, 6 нашли работу в течение 3-х месяцев после выпуска </t>
  </si>
  <si>
    <t xml:space="preserve">Из 17 инвалидов-выпускников 2019 года, получивших образование по образовательным программам среднего образования, 8 нашли работу в течение 6 месяцев после выпуска </t>
  </si>
  <si>
    <t xml:space="preserve">Из 17 инвалидов-выпускников 2019 года, получивших образование по образовательным программам среднего образования, 11 нашли работу по прошествии 6 месяцев после выпуска </t>
  </si>
  <si>
    <r>
      <t xml:space="preserve">Все необходимые встречи по вопросам трудовой занятости инвалидов проведены в рабочем порядке, проведено 4 </t>
    </r>
    <r>
      <rPr>
        <sz val="14"/>
        <color indexed="8"/>
        <rFont val="Times New Roman"/>
        <family val="1"/>
        <charset val="204"/>
      </rPr>
      <t xml:space="preserve"> встречи</t>
    </r>
  </si>
  <si>
    <t>Производился постоянный опрос всех инвалидов молодого возраста, в отношении которых получены выписки из индивидуальных программ реабилитации или абилитации инвалидов</t>
  </si>
  <si>
    <t>Производился постоянный опрос всех инвалидов, нуждающихся в трудоустройстве, получивших индивидуальную программу реабилитации в отчетном периоде</t>
  </si>
  <si>
    <t xml:space="preserve">Услуга носит заявительный характер. Инвалиду, обратившемуся в службу занятости с заявлением о предоставлении данной услуги,  организовано сопровождение при трудоустройстве </t>
  </si>
  <si>
    <t>В постоянном режиме ведется опрос всех инвалидов, обратившихся в службу занятости, при условии согласия респондента</t>
  </si>
  <si>
    <t xml:space="preserve">Проведено 12 ярмарок вакансий и учебных рабочих мест для граждан с ограниченными возможностями. </t>
  </si>
  <si>
    <t>При содействии службы занятости трудоустроено 114 инвалидов молодого возраста из 487 молодых инвалидов, обратившихся в поиске подходящей работы</t>
  </si>
  <si>
    <t xml:space="preserve"> На квотируемые места трудоустроено 76 инвалидов из 970 обратившихся. В связи с вводом ограничительных мер в период распространения новой коронавирусной инфекции  и отсутствием личного приема граждан мероприятие  реализовывалось не в полном объеме             </t>
  </si>
  <si>
    <t xml:space="preserve">Показатель обратного счета. На 01.01.2021 года на учете в органах СЗ состояли 264 незанятых инвалида, в базе вакансий было заявлено 850 мест для трудоустройства инвалидов </t>
  </si>
  <si>
    <t>Количество выпускников, прошедших стажировку, чел.</t>
  </si>
  <si>
    <t>1.10. Стимулирование создания работодателями рабочих мест для трудоустройства инвалидов сверх или помимо установленной квоты</t>
  </si>
  <si>
    <t>Количество трудоустроенных инвалидов на рабочие места сверх или помимо установленной квоты, чел.</t>
  </si>
  <si>
    <t>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«Абилимпикс», из числа обратившихся в органы службы занятости, %</t>
  </si>
  <si>
    <t>Приступили к обучению 308 граждан, состоящих в трудовых отношениях. После завершения обучения 303 гражданина сохранили рабочие места</t>
  </si>
  <si>
    <t>Приступили к обучению 330 граждан в возрасте 50-ти лет и старше, после окончания обучения 303 гражданина сохранило рабочие места и 19 граждан трудоустроено на новое рабочее место</t>
  </si>
  <si>
    <t>Приступили к обучению 149 женщин. Окончило обучение 148, из них 30 трудоустроено на новое рабочее место и 102 вышли на работу  по окончании отпуска по уходу за ребенком в возрасте до 3-х лет</t>
  </si>
  <si>
    <t>Приступили к обучению 22 незанятых гражданина в возрасте 50-ти лет и старше, после завершения обучения 19 из них трудоустроено на новое рабочее  место</t>
  </si>
  <si>
    <t>Показатель обратного счета. На 01.01.2021 года на учете в органах СЗ состояли 29937 незанятых граждан, банк вакансий составил 12373 единицы</t>
  </si>
  <si>
    <t xml:space="preserve">Трудоустроено 17368  ищущих работу граждан из 71819 граждан, обратившихся за содействием в поиске работы  </t>
  </si>
  <si>
    <t>Мероприятие носит заявительный характер. В рамках госпрограммы приступили к профессиональному обучению 602 безработных гражданина, из них 572 в рамках данной подпрограммы.  Обучение большего количества граждан связано с экономией финансовых средств, выделенных на данное мероприятие, образовавшейся в результате проведения конкурсых процедур по определению поставщиков образовательных услуг гражданам</t>
  </si>
  <si>
    <t xml:space="preserve"> Услуга носит заявительный характер. Оказано содействие в профессиональном самоопределении 87,1%  молодых инвалидов, обратившихся в службу занятости  (425 чел.) </t>
  </si>
  <si>
    <t>Содействие в подборе подходящей работы оказывалось по мере обращения инвалидов в органы службы занятости. Однако, в связи с вводом ограничительных мер в период распространения новой коронавирусной инфекции, отсутствием личного посещения центра занятости населения, а также отсутствием вакантных рабочих мест, учитывающих индивидуальную программу реабилитации инвалида,  обратившиеся незанятые участники региональных и национальных этапов чемпионата по профессиональному мастерству среди людей с инвалидностью «Абилимпикс» не были трудоустроены ( обратились 4 инвалида)</t>
  </si>
  <si>
    <t>Задача 2. Обеспечение качества и доступности  государственных услуг молодым инвалидам по сопровождению  при содействии занятости</t>
  </si>
  <si>
    <t>Задача 3 государственной программы.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t>
  </si>
  <si>
    <t>Задача 2 государственной программы. Сдерживание напряженности на рынке труда</t>
  </si>
  <si>
    <t>Количество трудоустроенных, чел.</t>
  </si>
  <si>
    <t xml:space="preserve">2.2 Организация мониторинга (анкетирования) потребности в трудоустройстве  незанятых молодых инвалидов, которым органами медико-социальной экспертизы рекомендовано трудоустройство </t>
  </si>
  <si>
    <t xml:space="preserve">Доля опрошенных инвалидов молодого возраста от инвалидов молодого возраста, в отношении которых получены выписки из индивидуальных программ реабилитации или абилитации инвалидов, % </t>
  </si>
  <si>
    <t>Доля граждан, трудоустроенных в течение одного года после окончания обучения, в общей численности незанятых граждан в возрасте 50-ти лет и старше , а также граждан предпенсионного возраста, прошедших профессиональное обучение и дополнительное профессиональное образование в отчетном году,  начиная с 2020 года, %</t>
  </si>
  <si>
    <t xml:space="preserve">Мероприятие носит заявительный характер. Средства местных бюджетов и работодателей привлекались на выплату заработной платы участникам мероприятия.  </t>
  </si>
  <si>
    <t>Мероприятие носит заявительный характер. Всем обратившимся за профессиональной ориентацией услуга была оказана. Финансовые средства, выделенные на данное меропритяие, используются на обеспечение качества оказанных  услуг, т.е приобретались методические материалы, технические средства, осуществлялось изготовление информационных материалов и т.д.</t>
  </si>
  <si>
    <t xml:space="preserve">Оснащенность центров занятости в соответствии с требованиями регламентов по оказанию государственных услуг  составила 75,0%.   </t>
  </si>
  <si>
    <t xml:space="preserve">В целях приведения в соответствие с техническими требованиями проведены мероприятия по техническому обслуживанию и диагностике автомобилей , приобретение ГСМ, оплата за услуги по охране. ЦЗН провели мероприятия по пожарной безопасности,  по соблюдению санитарно-эпидемиодогических требований (ковид - 19) - дезинфекция помещений ЦЗН.
В целях пожарной безопасности проводились:  работы по техническому обслуживанию и ремонту пожарной сигнализации,проверка работоспособности систем противопожарной защиты в 9 центрах занятости
</t>
  </si>
  <si>
    <t>Социальные выплаты гражданам, признанным в установленном порядке безработными, осуществлялись в полном объеме в  соответствии с постановлением  Правительства Российской Федерации от 27.03.2020  № 346 «О размерах минимальной и максимальной величин пособия по безработице на 2020 год» с учетом всех внесенных изменений и постановлением Правительства Российской Федерации от 10.06.2020  № 844 «О внесении изменений в некоторые акты Правительства Российской Федерации»</t>
  </si>
  <si>
    <t>В 2020 году за содействием в службу занятости обратились 970 инвалидов, 254 из них - трудоустроены. В связи с вводом ограничительных мер мероприятия активной политики занятости и трудоустройство инвалидов реализовывались в ограниченном режиме, при одновременном увеличении обращений граждан данной категории, что явилось основной причиной снижения уровня трудоустройства в 2020 году</t>
  </si>
  <si>
    <t xml:space="preserve">Все выпускники инвалиды охвачены информационно-методическим сопровождением в целях содействия трудоустройству </t>
  </si>
  <si>
    <t>Образовательные организации высшего и профессионального образования охвачены информированием об услугах службы занятости населения</t>
  </si>
  <si>
    <t>Показатель обратного счета. На 01.01.2021 численность зареги-стрированных безработных граждан составила 29,4 тыс. чел. Ситуация на рынке труда Астраханской области в 2020 году характеризуется увеличением обращений граждан в службу занятости населения и ростом  численности безработных, начиная с апреля 2020 года, что является следствием распространения новой коронавирусной инфекции</t>
  </si>
  <si>
    <t>в 3,2 раза</t>
  </si>
  <si>
    <t>Проведено 207 ярмарок вакансий и учебных рабочих мест. В связи с вводом ограничительных мер в период распространения новой коронавирусной инфекции  часть ярмарок проводилась в режиме online-конференции</t>
  </si>
  <si>
    <t>Мероприятие носит заявительный характер. Средства местных бюджетов и работодателей привлекались на выплату заработной платы участникам мероприятия. В связи с вводом ограничительных мер в период распространения новой коронавирусной инфекции  мероприятие  реализовывалось не в полном объеме</t>
  </si>
  <si>
    <t>Мероприятие носит заявительный характер. Средства местных бюджетов и работодателей привлекались на выплату заработной платы участникам мероприятия. Временно трудоустроены 10 безработных граждан в возрасте от 18 до 20 лет, имеющих среднее профессиональное образование и ищущих работу впервые. В связи с вводом ограничительных мер в период распространения новой коронавирусной инфекции  мероприятие  реализовывалось не в полном объеме</t>
  </si>
  <si>
    <t>Показатель обратного счета. Из 71819 граждан, обратившихся за содействием в поиске работы, 61190 - признаны безработными. В связи распространением новой коронавирусной инфекции и увеличением минимального и максимального размеров пособия по безработице, а также пролонгацией их выплат, произошло значительное увеличение граждан в органы СЗ за содействием в поиске работы, что послужило причиной увеличения доли численности граждан, которым назначено пособие по безработице</t>
  </si>
  <si>
    <t>Уровень регистрируемой безработицы,%</t>
  </si>
  <si>
    <r>
      <t xml:space="preserve">В рамках регионального проекта 1276 человек  в возрасте 50-ти лет и старше, а также работники предпенсионного возраста  прошли обучение. В соответствии с соглашением, заключенным между Правительством Астраханской области и Рострудом, о снижении объема средств субсидии из федерального бюджета на организацию обучения данной категории граждан плановый показатель  составил </t>
    </r>
    <r>
      <rPr>
        <sz val="14"/>
        <color rgb="FFFF0000"/>
        <rFont val="Times New Roman"/>
        <family val="1"/>
        <charset val="204"/>
      </rPr>
      <t xml:space="preserve"> </t>
    </r>
    <r>
      <rPr>
        <sz val="14"/>
        <rFont val="Times New Roman"/>
        <family val="1"/>
        <charset val="204"/>
      </rPr>
      <t>568 человек</t>
    </r>
  </si>
  <si>
    <t>В рамках регионального проекта 148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прошли  обучение. В соответствии с соглашением, заключенным между Правительством Астраханской области и Рострудом, о снижении объема средств субсидии из федерального бюджета на организацию обучения данной категории граждан плановый показатель на 2020 год  составил  88 человек</t>
  </si>
  <si>
    <t>Мероприятие носит заявительный характер. Получили услугу по соцадаптации 12976 безработных граждан, в том числ е 6535-психологическую поддержку. Финансовые средства, выделенные на данное меропритяие, использовались на обеспечение качества оказанных  услуг, т.е приобретались методические материалы, технические средства, осуществлялось изготовление информационных материалов и т.д.</t>
  </si>
  <si>
    <t xml:space="preserve">В ОГКУ "Центр занятости г. Астрахани" в 4 квартале 2020 года была приобретена тактильная табличка для инвалидов.
</t>
  </si>
  <si>
    <t>Доля выпускников-инвалидов, получивших услуги в области содействия занятости населения, в общем числе выпускников - инвалидов, нуждающихся в трудоустройстве и обратившихся в службу занятости населения, %</t>
  </si>
  <si>
    <t xml:space="preserve">Во всех 12 центрах занятости населения  организовано осуществление переданного полномочия по осуществлению социальных выплат гражданам, признанным в установленном порядке безработными.  Остаток средств субвенции образовался по причине наличия временных ограничений использования возможной экономии средств субвенции, а также в целях недопущения кредиторской задолженности ( (протокол Роструда  от 10.12.2020 №АУ-1 в регион  поступил 14.12.2020, последний день оплаты по заключенным договорам (контрактам) средств ФБ - 25.12.2020).  </t>
  </si>
  <si>
    <t>В 2020 году за содействием в службу занятости обратились 970 инвалидов, 254 из них - трудоустроены. В связи с вводом ограничительных мер мероприятия актив-ной политики занятости и трудоустройство инвалидов реализовывались в ограниченном режиме, при одновременном увеличении обращений граждан данной категории, что явилось основной причиной снижения уровня трудоустройства в 2020 году</t>
  </si>
  <si>
    <t>Доля центров занятости, в которых ор-ганизовано осуществле-ние пере-данного пол-номочия по осуществлению социальных выплат гражданам, при-знанным в установленном порядке безработны-ми, %</t>
  </si>
</sst>
</file>

<file path=xl/styles.xml><?xml version="1.0" encoding="utf-8"?>
<styleSheet xmlns="http://schemas.openxmlformats.org/spreadsheetml/2006/main">
  <numFmts count="8">
    <numFmt numFmtId="164" formatCode="#,##0.0"/>
    <numFmt numFmtId="165" formatCode="#,##0.00000000000"/>
    <numFmt numFmtId="166" formatCode="#,##0.0000000"/>
    <numFmt numFmtId="167" formatCode="#,##0.000000"/>
    <numFmt numFmtId="168" formatCode="#,##0.00000000"/>
    <numFmt numFmtId="169" formatCode="#,##0.000000000"/>
    <numFmt numFmtId="170" formatCode="#,##0.000000000000000"/>
    <numFmt numFmtId="171" formatCode="#,##0.0000000000000"/>
  </numFmts>
  <fonts count="10">
    <font>
      <sz val="11"/>
      <color theme="1"/>
      <name val="Calibri"/>
      <family val="2"/>
      <charset val="204"/>
      <scheme val="minor"/>
    </font>
    <font>
      <sz val="14"/>
      <name val="Times New Roman"/>
      <family val="1"/>
      <charset val="204"/>
    </font>
    <font>
      <b/>
      <sz val="14"/>
      <name val="Times New Roman"/>
      <family val="1"/>
      <charset val="204"/>
    </font>
    <font>
      <sz val="14"/>
      <color indexed="8"/>
      <name val="Times New Roman"/>
      <family val="1"/>
      <charset val="204"/>
    </font>
    <font>
      <sz val="14"/>
      <color theme="1"/>
      <name val="Times New Roman"/>
      <family val="1"/>
      <charset val="204"/>
    </font>
    <font>
      <b/>
      <sz val="14"/>
      <color theme="1"/>
      <name val="Times New Roman"/>
      <family val="1"/>
      <charset val="204"/>
    </font>
    <font>
      <sz val="14"/>
      <color theme="0"/>
      <name val="Times New Roman"/>
      <family val="1"/>
      <charset val="204"/>
    </font>
    <font>
      <b/>
      <sz val="14"/>
      <color theme="0"/>
      <name val="Times New Roman"/>
      <family val="1"/>
      <charset val="204"/>
    </font>
    <font>
      <sz val="14"/>
      <color rgb="FF000000"/>
      <name val="Times New Roman"/>
      <family val="1"/>
      <charset val="204"/>
    </font>
    <font>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8">
    <xf numFmtId="0" fontId="0" fillId="0" borderId="0" xfId="0"/>
    <xf numFmtId="0" fontId="4" fillId="0" borderId="0" xfId="0" applyFont="1" applyFill="1"/>
    <xf numFmtId="0" fontId="1" fillId="0" borderId="0" xfId="0" applyFont="1" applyFill="1"/>
    <xf numFmtId="0" fontId="4" fillId="0" borderId="0" xfId="0" applyFont="1" applyFill="1" applyAlignment="1">
      <alignment horizontal="center"/>
    </xf>
    <xf numFmtId="0" fontId="5" fillId="0" borderId="0" xfId="0" applyFont="1" applyFill="1" applyBorder="1" applyAlignment="1">
      <alignment horizontal="center"/>
    </xf>
    <xf numFmtId="0" fontId="5" fillId="0" borderId="1" xfId="0" applyFont="1" applyFill="1" applyBorder="1" applyAlignment="1">
      <alignment horizontal="center"/>
    </xf>
    <xf numFmtId="0" fontId="4" fillId="0" borderId="1" xfId="0" applyFont="1" applyFill="1" applyBorder="1" applyAlignment="1">
      <alignment horizontal="center"/>
    </xf>
    <xf numFmtId="0" fontId="2" fillId="0" borderId="0" xfId="0" applyFont="1" applyFill="1" applyBorder="1"/>
    <xf numFmtId="0" fontId="5" fillId="0" borderId="0" xfId="0" applyFont="1" applyFill="1" applyBorder="1"/>
    <xf numFmtId="0" fontId="5" fillId="0" borderId="0" xfId="0" applyFont="1" applyFill="1" applyBorder="1" applyAlignment="1">
      <alignment horizontal="center" vertical="top" wrapText="1"/>
    </xf>
    <xf numFmtId="4" fontId="5" fillId="0" borderId="2" xfId="0" applyNumberFormat="1" applyFont="1" applyFill="1" applyBorder="1" applyAlignment="1">
      <alignment horizontal="center" vertical="center" wrapText="1"/>
    </xf>
    <xf numFmtId="0" fontId="6" fillId="0" borderId="0" xfId="0" applyFont="1" applyFill="1"/>
    <xf numFmtId="165" fontId="4" fillId="0" borderId="0" xfId="0" applyNumberFormat="1" applyFont="1" applyFill="1" applyBorder="1" applyAlignment="1">
      <alignment horizontal="center"/>
    </xf>
    <xf numFmtId="164" fontId="4" fillId="0" borderId="2" xfId="0" applyNumberFormat="1" applyFont="1" applyFill="1" applyBorder="1" applyAlignment="1">
      <alignment horizontal="center" vertical="top" wrapText="1"/>
    </xf>
    <xf numFmtId="4" fontId="4" fillId="0" borderId="6" xfId="0" applyNumberFormat="1" applyFont="1" applyFill="1" applyBorder="1" applyAlignment="1">
      <alignment horizontal="center" vertical="top" wrapText="1"/>
    </xf>
    <xf numFmtId="4" fontId="4" fillId="0" borderId="2" xfId="0" applyNumberFormat="1" applyFont="1" applyFill="1" applyBorder="1" applyAlignment="1">
      <alignment horizontal="left" vertical="top" wrapText="1"/>
    </xf>
    <xf numFmtId="4" fontId="2"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top" wrapText="1"/>
    </xf>
    <xf numFmtId="4" fontId="2" fillId="0" borderId="2" xfId="0" applyNumberFormat="1" applyFont="1" applyFill="1" applyBorder="1" applyAlignment="1">
      <alignment horizontal="center" vertical="top" wrapText="1"/>
    </xf>
    <xf numFmtId="4" fontId="2" fillId="0" borderId="2" xfId="0" applyNumberFormat="1" applyFont="1" applyFill="1" applyBorder="1"/>
    <xf numFmtId="4" fontId="5" fillId="0" borderId="2" xfId="0" applyNumberFormat="1" applyFont="1" applyFill="1" applyBorder="1"/>
    <xf numFmtId="164" fontId="1"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4" fontId="1" fillId="0" borderId="2" xfId="0" applyNumberFormat="1" applyFont="1" applyFill="1" applyBorder="1" applyAlignment="1">
      <alignment horizontal="center" vertical="top" wrapText="1"/>
    </xf>
    <xf numFmtId="0" fontId="4" fillId="0" borderId="0" xfId="0" applyFont="1" applyFill="1" applyAlignment="1">
      <alignment vertical="top"/>
    </xf>
    <xf numFmtId="4" fontId="5" fillId="0" borderId="2" xfId="0" applyNumberFormat="1" applyFont="1" applyFill="1" applyBorder="1" applyAlignment="1">
      <alignment horizontal="left" vertical="top" wrapText="1"/>
    </xf>
    <xf numFmtId="0" fontId="5" fillId="0" borderId="0" xfId="0" applyFont="1" applyFill="1"/>
    <xf numFmtId="0" fontId="4" fillId="0" borderId="0" xfId="0" applyFont="1" applyFill="1" applyAlignment="1">
      <alignment vertical="center"/>
    </xf>
    <xf numFmtId="4" fontId="4" fillId="0" borderId="2" xfId="0" applyNumberFormat="1" applyFont="1" applyFill="1" applyBorder="1" applyAlignment="1">
      <alignment vertical="top" wrapText="1"/>
    </xf>
    <xf numFmtId="4" fontId="5" fillId="0" borderId="2" xfId="0" applyNumberFormat="1" applyFont="1" applyFill="1" applyBorder="1" applyAlignment="1">
      <alignment horizontal="left" vertical="center" wrapText="1"/>
    </xf>
    <xf numFmtId="166" fontId="5" fillId="0" borderId="2" xfId="0" applyNumberFormat="1" applyFont="1" applyFill="1" applyBorder="1" applyAlignment="1">
      <alignment horizontal="center" vertical="center" wrapText="1"/>
    </xf>
    <xf numFmtId="0" fontId="5" fillId="0" borderId="0" xfId="0" applyFont="1" applyFill="1" applyAlignment="1">
      <alignment vertical="center"/>
    </xf>
    <xf numFmtId="4" fontId="4" fillId="0" borderId="2" xfId="0" applyNumberFormat="1" applyFont="1" applyFill="1" applyBorder="1" applyAlignment="1">
      <alignment horizontal="justify" vertical="top" wrapText="1"/>
    </xf>
    <xf numFmtId="4" fontId="4" fillId="0" borderId="2" xfId="0" applyNumberFormat="1" applyFont="1" applyFill="1" applyBorder="1" applyAlignment="1">
      <alignment horizontal="justify" vertical="top"/>
    </xf>
    <xf numFmtId="4" fontId="5" fillId="0" borderId="2" xfId="0" applyNumberFormat="1" applyFont="1" applyFill="1" applyBorder="1" applyAlignment="1">
      <alignment vertical="center" wrapText="1"/>
    </xf>
    <xf numFmtId="4" fontId="5" fillId="0" borderId="2" xfId="0" applyNumberFormat="1" applyFont="1" applyFill="1" applyBorder="1" applyAlignment="1">
      <alignment vertical="top"/>
    </xf>
    <xf numFmtId="0" fontId="5" fillId="0" borderId="0" xfId="0" applyFont="1" applyFill="1" applyBorder="1" applyAlignment="1">
      <alignment horizontal="left" vertical="center" wrapText="1"/>
    </xf>
    <xf numFmtId="0" fontId="5" fillId="0" borderId="0" xfId="0" applyFont="1" applyFill="1" applyBorder="1" applyAlignment="1">
      <alignment vertical="top"/>
    </xf>
    <xf numFmtId="0" fontId="6" fillId="0" borderId="0" xfId="0" applyFont="1" applyFill="1" applyAlignment="1">
      <alignment vertical="top"/>
    </xf>
    <xf numFmtId="4" fontId="9" fillId="0" borderId="0" xfId="0" applyNumberFormat="1" applyFont="1" applyFill="1"/>
    <xf numFmtId="4" fontId="4"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4" fontId="8"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4" fillId="0" borderId="5" xfId="0" applyNumberFormat="1" applyFont="1" applyFill="1" applyBorder="1" applyAlignment="1">
      <alignment horizontal="left" vertical="top" wrapText="1"/>
    </xf>
    <xf numFmtId="4" fontId="1" fillId="0" borderId="2" xfId="0" applyNumberFormat="1" applyFont="1" applyFill="1" applyBorder="1" applyAlignment="1">
      <alignment horizontal="center" vertical="top" wrapText="1"/>
    </xf>
    <xf numFmtId="167"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vertical="top" wrapText="1"/>
    </xf>
    <xf numFmtId="4" fontId="5" fillId="0" borderId="5" xfId="0" applyNumberFormat="1" applyFont="1" applyFill="1" applyBorder="1" applyAlignment="1">
      <alignment horizontal="left" vertical="top" wrapText="1"/>
    </xf>
    <xf numFmtId="4" fontId="1" fillId="0" borderId="5"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left" vertical="top" wrapText="1"/>
    </xf>
    <xf numFmtId="168" fontId="5" fillId="0" borderId="2" xfId="0" applyNumberFormat="1" applyFont="1" applyFill="1" applyBorder="1" applyAlignment="1">
      <alignment horizontal="center" vertical="top" wrapText="1"/>
    </xf>
    <xf numFmtId="4" fontId="5" fillId="2" borderId="2" xfId="0" applyNumberFormat="1" applyFont="1" applyFill="1" applyBorder="1" applyAlignment="1">
      <alignment vertical="top"/>
    </xf>
    <xf numFmtId="4" fontId="2" fillId="2" borderId="2" xfId="0" applyNumberFormat="1" applyFont="1" applyFill="1" applyBorder="1"/>
    <xf numFmtId="4" fontId="5" fillId="2" borderId="2" xfId="0" applyNumberFormat="1" applyFont="1" applyFill="1" applyBorder="1"/>
    <xf numFmtId="169" fontId="5" fillId="2" borderId="2" xfId="0" applyNumberFormat="1" applyFont="1" applyFill="1" applyBorder="1" applyAlignment="1">
      <alignment horizontal="center" vertical="top" wrapText="1"/>
    </xf>
    <xf numFmtId="0" fontId="5" fillId="2" borderId="0" xfId="0" applyFont="1" applyFill="1"/>
    <xf numFmtId="4" fontId="5" fillId="2" borderId="2" xfId="0" applyNumberFormat="1" applyFont="1" applyFill="1" applyBorder="1" applyAlignment="1">
      <alignment horizontal="left" vertical="top" wrapText="1"/>
    </xf>
    <xf numFmtId="4" fontId="5" fillId="2" borderId="2" xfId="0" applyNumberFormat="1" applyFont="1" applyFill="1" applyBorder="1" applyAlignment="1">
      <alignment horizontal="center" vertical="top" wrapText="1"/>
    </xf>
    <xf numFmtId="4" fontId="2" fillId="2" borderId="2" xfId="0" applyNumberFormat="1" applyFont="1" applyFill="1" applyBorder="1" applyAlignment="1">
      <alignment horizontal="center" vertical="top" wrapText="1"/>
    </xf>
    <xf numFmtId="170" fontId="2" fillId="2" borderId="2" xfId="0" applyNumberFormat="1" applyFont="1" applyFill="1" applyBorder="1" applyAlignment="1">
      <alignment horizontal="center" vertical="top" wrapText="1"/>
    </xf>
    <xf numFmtId="164" fontId="1"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164" fontId="4" fillId="0" borderId="5" xfId="0" applyNumberFormat="1" applyFont="1" applyFill="1" applyBorder="1" applyAlignment="1">
      <alignment horizontal="center" vertical="top" wrapText="1"/>
    </xf>
    <xf numFmtId="164" fontId="8" fillId="0" borderId="2" xfId="0" applyNumberFormat="1" applyFont="1" applyFill="1" applyBorder="1" applyAlignment="1">
      <alignment horizontal="center" vertical="top" wrapText="1"/>
    </xf>
    <xf numFmtId="164" fontId="8" fillId="0" borderId="2" xfId="0" applyNumberFormat="1" applyFont="1" applyFill="1" applyBorder="1" applyAlignment="1">
      <alignment horizontal="center" vertical="top" wrapText="1"/>
    </xf>
    <xf numFmtId="4" fontId="4" fillId="2" borderId="0" xfId="0" applyNumberFormat="1" applyFont="1" applyFill="1"/>
    <xf numFmtId="4" fontId="4" fillId="2" borderId="2" xfId="0" applyNumberFormat="1" applyFont="1" applyFill="1" applyBorder="1" applyAlignment="1">
      <alignment horizontal="center" vertical="top" wrapText="1"/>
    </xf>
    <xf numFmtId="4" fontId="5" fillId="2" borderId="0" xfId="0" applyNumberFormat="1" applyFont="1" applyFill="1" applyBorder="1" applyAlignment="1">
      <alignment horizontal="center" vertical="center" wrapText="1"/>
    </xf>
    <xf numFmtId="4" fontId="6" fillId="2" borderId="0" xfId="0" applyNumberFormat="1" applyFont="1" applyFill="1"/>
    <xf numFmtId="4" fontId="9" fillId="2" borderId="0" xfId="0" applyNumberFormat="1" applyFont="1" applyFill="1"/>
    <xf numFmtId="4" fontId="7" fillId="2" borderId="0"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164" fontId="1"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left" vertical="top" wrapText="1"/>
    </xf>
    <xf numFmtId="4" fontId="4" fillId="0" borderId="2" xfId="0" applyNumberFormat="1" applyFont="1" applyFill="1" applyBorder="1" applyAlignment="1">
      <alignment horizontal="center" vertical="top" wrapText="1"/>
    </xf>
    <xf numFmtId="164" fontId="1"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left" vertical="top" wrapText="1"/>
    </xf>
    <xf numFmtId="164" fontId="1"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0" fontId="4" fillId="0" borderId="2"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164" fontId="4" fillId="0" borderId="5" xfId="0" applyNumberFormat="1" applyFont="1" applyFill="1" applyBorder="1" applyAlignment="1">
      <alignment horizontal="center" vertical="top" wrapText="1"/>
    </xf>
    <xf numFmtId="4" fontId="4" fillId="0" borderId="5" xfId="0" applyNumberFormat="1" applyFont="1" applyFill="1" applyBorder="1" applyAlignment="1">
      <alignment horizontal="left" vertical="top" wrapText="1"/>
    </xf>
    <xf numFmtId="4" fontId="4" fillId="2" borderId="5"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4" fontId="4" fillId="0" borderId="5" xfId="0" applyNumberFormat="1" applyFont="1" applyFill="1" applyBorder="1" applyAlignment="1">
      <alignment horizontal="left" vertical="top" wrapText="1"/>
    </xf>
    <xf numFmtId="164" fontId="1" fillId="0" borderId="5" xfId="0" applyNumberFormat="1" applyFont="1" applyFill="1" applyBorder="1" applyAlignment="1">
      <alignment horizontal="center" vertical="top" wrapText="1"/>
    </xf>
    <xf numFmtId="164" fontId="4" fillId="0" borderId="5" xfId="0" applyNumberFormat="1" applyFont="1" applyFill="1" applyBorder="1" applyAlignment="1">
      <alignment horizontal="center" vertical="top" wrapText="1"/>
    </xf>
    <xf numFmtId="164" fontId="8" fillId="0" borderId="5"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5"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4" fillId="0" borderId="0" xfId="0" applyFont="1" applyFill="1" applyAlignment="1">
      <alignment wrapText="1"/>
    </xf>
    <xf numFmtId="4" fontId="4" fillId="0" borderId="5" xfId="0" applyNumberFormat="1" applyFont="1" applyFill="1" applyBorder="1" applyAlignment="1">
      <alignment horizontal="center" vertical="top" wrapText="1"/>
    </xf>
    <xf numFmtId="4" fontId="4" fillId="0" borderId="3"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4" fontId="4" fillId="2" borderId="5" xfId="0" applyNumberFormat="1" applyFont="1" applyFill="1" applyBorder="1" applyAlignment="1">
      <alignment horizontal="center" vertical="top" wrapText="1"/>
    </xf>
    <xf numFmtId="4" fontId="5" fillId="2" borderId="4" xfId="0" applyNumberFormat="1" applyFont="1" applyFill="1" applyBorder="1" applyAlignment="1">
      <alignment horizontal="center" vertical="top" wrapText="1"/>
    </xf>
    <xf numFmtId="4" fontId="4" fillId="2" borderId="5"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171" fontId="5" fillId="0" borderId="0" xfId="0" applyNumberFormat="1" applyFont="1" applyFill="1"/>
    <xf numFmtId="165" fontId="5" fillId="2" borderId="0" xfId="0" applyNumberFormat="1" applyFont="1" applyFill="1" applyAlignment="1">
      <alignment wrapText="1"/>
    </xf>
    <xf numFmtId="4" fontId="1" fillId="2" borderId="2" xfId="0" applyNumberFormat="1" applyFont="1" applyFill="1" applyBorder="1" applyAlignment="1">
      <alignment horizontal="center" vertical="top" wrapText="1"/>
    </xf>
    <xf numFmtId="4" fontId="2" fillId="2" borderId="2" xfId="0" applyNumberFormat="1" applyFont="1" applyFill="1" applyBorder="1" applyAlignment="1">
      <alignment horizontal="center" vertical="center" wrapText="1"/>
    </xf>
    <xf numFmtId="4" fontId="4" fillId="2" borderId="5" xfId="0" applyNumberFormat="1" applyFont="1" applyFill="1" applyBorder="1" applyAlignment="1">
      <alignment horizontal="center" vertical="top" wrapText="1"/>
    </xf>
    <xf numFmtId="4" fontId="4" fillId="2" borderId="3"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4" fontId="4" fillId="0" borderId="3"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3" xfId="0" applyNumberFormat="1" applyFont="1" applyFill="1" applyBorder="1" applyAlignment="1">
      <alignment horizontal="center" vertical="top" wrapText="1"/>
    </xf>
    <xf numFmtId="164" fontId="8" fillId="0" borderId="5" xfId="0" applyNumberFormat="1" applyFont="1" applyFill="1" applyBorder="1" applyAlignment="1">
      <alignment horizontal="center" vertical="top" wrapText="1"/>
    </xf>
    <xf numFmtId="164" fontId="8" fillId="0" borderId="3" xfId="0" applyNumberFormat="1" applyFont="1" applyFill="1" applyBorder="1" applyAlignment="1">
      <alignment horizontal="center" vertical="top" wrapText="1"/>
    </xf>
    <xf numFmtId="164" fontId="4" fillId="0" borderId="5" xfId="0" applyNumberFormat="1"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4" fontId="5" fillId="0" borderId="5" xfId="0" applyNumberFormat="1" applyFont="1" applyFill="1" applyBorder="1" applyAlignment="1">
      <alignment horizontal="left" vertical="top" wrapText="1"/>
    </xf>
    <xf numFmtId="4" fontId="5" fillId="0" borderId="4" xfId="0" applyNumberFormat="1" applyFont="1" applyFill="1" applyBorder="1" applyAlignment="1">
      <alignment horizontal="left" vertical="top" wrapText="1"/>
    </xf>
    <xf numFmtId="4" fontId="5" fillId="0" borderId="3" xfId="0" applyNumberFormat="1" applyFont="1" applyFill="1" applyBorder="1" applyAlignment="1">
      <alignment horizontal="left" vertical="top" wrapText="1"/>
    </xf>
    <xf numFmtId="4" fontId="4" fillId="0" borderId="5" xfId="0" applyNumberFormat="1" applyFont="1" applyFill="1" applyBorder="1" applyAlignment="1">
      <alignment horizontal="left" vertical="top" wrapText="1"/>
    </xf>
    <xf numFmtId="4" fontId="4" fillId="0" borderId="3" xfId="0" applyNumberFormat="1" applyFont="1" applyFill="1" applyBorder="1" applyAlignment="1">
      <alignment horizontal="left" vertical="top" wrapText="1"/>
    </xf>
    <xf numFmtId="4" fontId="4" fillId="0" borderId="4" xfId="0" applyNumberFormat="1" applyFont="1" applyFill="1" applyBorder="1" applyAlignment="1">
      <alignment horizontal="center" vertical="top" wrapText="1"/>
    </xf>
    <xf numFmtId="4" fontId="5" fillId="0" borderId="2" xfId="0" applyNumberFormat="1" applyFont="1" applyFill="1" applyBorder="1" applyAlignment="1">
      <alignment horizontal="center" vertical="center" wrapText="1"/>
    </xf>
    <xf numFmtId="4" fontId="4" fillId="0" borderId="4" xfId="0" applyNumberFormat="1" applyFont="1" applyFill="1" applyBorder="1" applyAlignment="1">
      <alignment horizontal="left" vertical="top" wrapText="1"/>
    </xf>
    <xf numFmtId="4" fontId="4" fillId="0" borderId="5"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vertical="top"/>
    </xf>
    <xf numFmtId="0" fontId="5" fillId="0" borderId="1" xfId="0" applyFont="1" applyFill="1" applyBorder="1" applyAlignment="1">
      <alignment horizontal="center"/>
    </xf>
    <xf numFmtId="4" fontId="4" fillId="2" borderId="7"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4" fontId="4" fillId="2" borderId="7" xfId="0" applyNumberFormat="1" applyFont="1" applyFill="1" applyBorder="1" applyAlignment="1">
      <alignment horizontal="center" vertical="top" wrapText="1"/>
    </xf>
    <xf numFmtId="4" fontId="4" fillId="2" borderId="6" xfId="0" applyNumberFormat="1" applyFont="1" applyFill="1" applyBorder="1" applyAlignment="1">
      <alignment horizontal="center" vertical="top" wrapText="1"/>
    </xf>
    <xf numFmtId="4" fontId="4" fillId="2"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 fontId="4" fillId="2" borderId="9" xfId="0" applyNumberFormat="1" applyFont="1" applyFill="1" applyBorder="1" applyAlignment="1">
      <alignment horizontal="center" vertical="top" wrapText="1"/>
    </xf>
    <xf numFmtId="4" fontId="4" fillId="2" borderId="10" xfId="0" applyNumberFormat="1" applyFont="1" applyFill="1" applyBorder="1" applyAlignment="1">
      <alignment horizontal="center" vertical="top" wrapText="1"/>
    </xf>
    <xf numFmtId="4" fontId="4" fillId="2" borderId="11" xfId="0" applyNumberFormat="1" applyFont="1" applyFill="1" applyBorder="1" applyAlignment="1">
      <alignment horizontal="center" vertical="top" wrapText="1"/>
    </xf>
    <xf numFmtId="4" fontId="4" fillId="2" borderId="12" xfId="0" applyNumberFormat="1" applyFont="1" applyFill="1" applyBorder="1" applyAlignment="1">
      <alignment horizontal="center" vertical="top" wrapText="1"/>
    </xf>
    <xf numFmtId="4" fontId="1" fillId="2" borderId="5" xfId="0" applyNumberFormat="1" applyFont="1" applyFill="1" applyBorder="1" applyAlignment="1">
      <alignment horizontal="center" vertical="top" wrapText="1"/>
    </xf>
    <xf numFmtId="4" fontId="1" fillId="2" borderId="4" xfId="0" applyNumberFormat="1" applyFont="1" applyFill="1" applyBorder="1" applyAlignment="1">
      <alignment horizontal="center" vertical="top" wrapText="1"/>
    </xf>
    <xf numFmtId="4" fontId="1" fillId="2" borderId="3" xfId="0" applyNumberFormat="1" applyFont="1" applyFill="1" applyBorder="1" applyAlignment="1">
      <alignment horizontal="center" vertical="top" wrapText="1"/>
    </xf>
    <xf numFmtId="4" fontId="4" fillId="2" borderId="4" xfId="0" applyNumberFormat="1" applyFont="1" applyFill="1" applyBorder="1" applyAlignment="1">
      <alignment horizontal="center" vertical="top" wrapText="1"/>
    </xf>
    <xf numFmtId="4" fontId="5" fillId="0" borderId="2" xfId="0" applyNumberFormat="1" applyFont="1" applyFill="1" applyBorder="1" applyAlignment="1">
      <alignment horizontal="center" vertical="top"/>
    </xf>
    <xf numFmtId="4" fontId="5" fillId="2" borderId="5" xfId="0" applyNumberFormat="1" applyFont="1" applyFill="1" applyBorder="1" applyAlignment="1">
      <alignment horizontal="center" vertical="top" wrapText="1"/>
    </xf>
    <xf numFmtId="4" fontId="5" fillId="2" borderId="4"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164" fontId="1" fillId="0" borderId="3" xfId="0" applyNumberFormat="1" applyFont="1" applyFill="1" applyBorder="1" applyAlignment="1">
      <alignment horizontal="center" vertical="top"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352425</xdr:colOff>
      <xdr:row>93</xdr:row>
      <xdr:rowOff>0</xdr:rowOff>
    </xdr:from>
    <xdr:to>
      <xdr:col>6</xdr:col>
      <xdr:colOff>240018</xdr:colOff>
      <xdr:row>93</xdr:row>
      <xdr:rowOff>9525</xdr:rowOff>
    </xdr:to>
    <xdr:pic>
      <xdr:nvPicPr>
        <xdr:cNvPr id="1724" name="Рисунок 1" descr="АЗИЗОВ.png"/>
        <xdr:cNvPicPr>
          <a:picLocks noChangeAspect="1" noChangeArrowheads="1"/>
        </xdr:cNvPicPr>
      </xdr:nvPicPr>
      <xdr:blipFill>
        <a:blip xmlns:r="http://schemas.openxmlformats.org/officeDocument/2006/relationships" r:embed="rId1" cstate="print"/>
        <a:srcRect/>
        <a:stretch>
          <a:fillRect/>
        </a:stretch>
      </xdr:blipFill>
      <xdr:spPr bwMode="auto">
        <a:xfrm>
          <a:off x="7639050" y="219656025"/>
          <a:ext cx="990600"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106"/>
  <sheetViews>
    <sheetView tabSelected="1" view="pageBreakPreview" zoomScale="50" zoomScaleNormal="50" zoomScaleSheetLayoutView="50" workbookViewId="0">
      <pane ySplit="6" topLeftCell="A46" activePane="bottomLeft" state="frozen"/>
      <selection pane="bottomLeft" activeCell="Q46" sqref="Q46"/>
    </sheetView>
  </sheetViews>
  <sheetFormatPr defaultColWidth="8.85546875" defaultRowHeight="18.75"/>
  <cols>
    <col min="1" max="1" width="30.5703125" style="24" customWidth="1"/>
    <col min="2" max="2" width="16" style="69" customWidth="1"/>
    <col min="3" max="3" width="17.5703125" style="69" customWidth="1"/>
    <col min="4" max="4" width="17.85546875" style="69" customWidth="1"/>
    <col min="5" max="5" width="16.140625" style="69" customWidth="1"/>
    <col min="6" max="6" width="16.7109375" style="69" customWidth="1"/>
    <col min="7" max="7" width="16.140625" style="69" customWidth="1"/>
    <col min="8" max="8" width="8.7109375" style="69" customWidth="1"/>
    <col min="9" max="9" width="9.85546875" style="69" customWidth="1"/>
    <col min="10" max="11" width="17.85546875" style="69" customWidth="1"/>
    <col min="12" max="12" width="11.7109375" style="69" customWidth="1"/>
    <col min="13" max="13" width="12.28515625" style="69" customWidth="1"/>
    <col min="14" max="14" width="12.7109375" style="69" customWidth="1"/>
    <col min="15" max="15" width="13" style="69" customWidth="1"/>
    <col min="16" max="16" width="25.85546875" style="24" customWidth="1"/>
    <col min="17" max="17" width="12.85546875" style="2" customWidth="1"/>
    <col min="18" max="18" width="12" style="1" customWidth="1"/>
    <col min="19" max="19" width="13.5703125" style="1" customWidth="1"/>
    <col min="20" max="20" width="10.28515625" style="1" customWidth="1"/>
    <col min="21" max="21" width="49.85546875" style="3" customWidth="1"/>
    <col min="22" max="22" width="55.140625" style="1" customWidth="1"/>
    <col min="23" max="16384" width="8.85546875" style="1"/>
  </cols>
  <sheetData>
    <row r="1" spans="1:22" ht="17.25" customHeight="1"/>
    <row r="2" spans="1:22" ht="24.75" customHeight="1">
      <c r="A2" s="137" t="s">
        <v>113</v>
      </c>
      <c r="B2" s="138"/>
      <c r="C2" s="138"/>
      <c r="D2" s="138"/>
      <c r="E2" s="138"/>
      <c r="F2" s="138"/>
      <c r="G2" s="138"/>
      <c r="H2" s="138"/>
      <c r="I2" s="138"/>
      <c r="J2" s="138"/>
      <c r="K2" s="138"/>
      <c r="L2" s="138"/>
      <c r="M2" s="138"/>
      <c r="N2" s="138"/>
      <c r="O2" s="138"/>
      <c r="P2" s="138"/>
      <c r="Q2" s="138"/>
      <c r="R2" s="138"/>
      <c r="S2" s="138"/>
      <c r="T2" s="4"/>
      <c r="U2" s="12"/>
    </row>
    <row r="3" spans="1:22" ht="21" customHeight="1">
      <c r="A3" s="139" t="s">
        <v>161</v>
      </c>
      <c r="B3" s="139"/>
      <c r="C3" s="139"/>
      <c r="D3" s="139"/>
      <c r="E3" s="139"/>
      <c r="F3" s="139"/>
      <c r="G3" s="139"/>
      <c r="H3" s="139"/>
      <c r="I3" s="139"/>
      <c r="J3" s="139"/>
      <c r="K3" s="139"/>
      <c r="L3" s="139"/>
      <c r="M3" s="139"/>
      <c r="N3" s="139"/>
      <c r="O3" s="139"/>
      <c r="P3" s="139"/>
      <c r="Q3" s="139"/>
      <c r="R3" s="139"/>
      <c r="S3" s="139"/>
      <c r="T3" s="5"/>
      <c r="U3" s="6" t="s">
        <v>0</v>
      </c>
    </row>
    <row r="4" spans="1:22" ht="15.75" customHeight="1">
      <c r="A4" s="146" t="s">
        <v>1</v>
      </c>
      <c r="B4" s="152" t="s">
        <v>114</v>
      </c>
      <c r="C4" s="116" t="s">
        <v>115</v>
      </c>
      <c r="D4" s="148" t="s">
        <v>2</v>
      </c>
      <c r="E4" s="149"/>
      <c r="F4" s="140" t="s">
        <v>3</v>
      </c>
      <c r="G4" s="141"/>
      <c r="H4" s="141"/>
      <c r="I4" s="141"/>
      <c r="J4" s="141"/>
      <c r="K4" s="141"/>
      <c r="L4" s="141"/>
      <c r="M4" s="141"/>
      <c r="N4" s="141"/>
      <c r="O4" s="142"/>
      <c r="P4" s="146" t="s">
        <v>4</v>
      </c>
      <c r="Q4" s="147" t="s">
        <v>116</v>
      </c>
      <c r="R4" s="146" t="s">
        <v>117</v>
      </c>
      <c r="S4" s="146" t="s">
        <v>118</v>
      </c>
      <c r="T4" s="162" t="s">
        <v>141</v>
      </c>
      <c r="U4" s="161" t="s">
        <v>5</v>
      </c>
    </row>
    <row r="5" spans="1:22" ht="212.25" customHeight="1">
      <c r="A5" s="146"/>
      <c r="B5" s="153"/>
      <c r="C5" s="155"/>
      <c r="D5" s="150"/>
      <c r="E5" s="151"/>
      <c r="F5" s="140" t="s">
        <v>6</v>
      </c>
      <c r="G5" s="142"/>
      <c r="H5" s="143" t="s">
        <v>7</v>
      </c>
      <c r="I5" s="144"/>
      <c r="J5" s="145" t="s">
        <v>8</v>
      </c>
      <c r="K5" s="145"/>
      <c r="L5" s="145" t="s">
        <v>9</v>
      </c>
      <c r="M5" s="145"/>
      <c r="N5" s="145" t="s">
        <v>10</v>
      </c>
      <c r="O5" s="145"/>
      <c r="P5" s="146"/>
      <c r="Q5" s="147"/>
      <c r="R5" s="146"/>
      <c r="S5" s="146"/>
      <c r="T5" s="163"/>
      <c r="U5" s="161"/>
    </row>
    <row r="6" spans="1:22" ht="38.25" customHeight="1">
      <c r="A6" s="146"/>
      <c r="B6" s="154"/>
      <c r="C6" s="117"/>
      <c r="D6" s="70" t="s">
        <v>11</v>
      </c>
      <c r="E6" s="70" t="s">
        <v>12</v>
      </c>
      <c r="F6" s="70" t="s">
        <v>11</v>
      </c>
      <c r="G6" s="70" t="s">
        <v>12</v>
      </c>
      <c r="H6" s="70" t="s">
        <v>11</v>
      </c>
      <c r="I6" s="70" t="s">
        <v>12</v>
      </c>
      <c r="J6" s="70" t="s">
        <v>11</v>
      </c>
      <c r="K6" s="70" t="s">
        <v>12</v>
      </c>
      <c r="L6" s="70" t="s">
        <v>11</v>
      </c>
      <c r="M6" s="70" t="s">
        <v>12</v>
      </c>
      <c r="N6" s="70" t="s">
        <v>11</v>
      </c>
      <c r="O6" s="70" t="s">
        <v>12</v>
      </c>
      <c r="P6" s="146"/>
      <c r="Q6" s="147"/>
      <c r="R6" s="146"/>
      <c r="S6" s="146"/>
      <c r="T6" s="164"/>
      <c r="U6" s="161"/>
    </row>
    <row r="7" spans="1:22" ht="28.5" customHeight="1">
      <c r="A7" s="165" t="s">
        <v>13</v>
      </c>
      <c r="B7" s="166"/>
      <c r="C7" s="166"/>
      <c r="D7" s="166"/>
      <c r="E7" s="166"/>
      <c r="F7" s="166"/>
      <c r="G7" s="166"/>
      <c r="H7" s="166"/>
      <c r="I7" s="166"/>
      <c r="J7" s="166"/>
      <c r="K7" s="166"/>
      <c r="L7" s="166"/>
      <c r="M7" s="166"/>
      <c r="N7" s="166"/>
      <c r="O7" s="166"/>
      <c r="P7" s="166"/>
      <c r="Q7" s="166"/>
      <c r="R7" s="166"/>
      <c r="S7" s="166"/>
      <c r="T7" s="166"/>
      <c r="U7" s="167"/>
    </row>
    <row r="8" spans="1:22" s="26" customFormat="1" ht="218.25" customHeight="1">
      <c r="A8" s="25" t="s">
        <v>14</v>
      </c>
      <c r="B8" s="60">
        <f>B9+B20+B50+B87</f>
        <v>657373.6</v>
      </c>
      <c r="C8" s="60">
        <f>C9+C20+C50+C87</f>
        <v>2081026.7580800001</v>
      </c>
      <c r="D8" s="61">
        <f>F8+H8+J8+L8+N8</f>
        <v>2083851.5612299996</v>
      </c>
      <c r="E8" s="60">
        <f>G8+I8+K8+M8+O8</f>
        <v>2078242.8980299998</v>
      </c>
      <c r="F8" s="61">
        <f t="shared" ref="F8:O8" si="0">F9+F20+F50+F87</f>
        <v>1846468.1993855517</v>
      </c>
      <c r="G8" s="60">
        <f t="shared" si="0"/>
        <v>1841380.2268512312</v>
      </c>
      <c r="H8" s="60">
        <f t="shared" si="0"/>
        <v>0</v>
      </c>
      <c r="I8" s="60">
        <f t="shared" si="0"/>
        <v>0</v>
      </c>
      <c r="J8" s="61">
        <f t="shared" si="0"/>
        <v>208257.45184444808</v>
      </c>
      <c r="K8" s="60">
        <f t="shared" si="0"/>
        <v>207736.76117876873</v>
      </c>
      <c r="L8" s="60">
        <f t="shared" si="0"/>
        <v>6499.5</v>
      </c>
      <c r="M8" s="60">
        <f t="shared" si="0"/>
        <v>6499.5</v>
      </c>
      <c r="N8" s="60">
        <f t="shared" si="0"/>
        <v>22626.409999999996</v>
      </c>
      <c r="O8" s="60">
        <f t="shared" si="0"/>
        <v>22626.409999999996</v>
      </c>
      <c r="P8" s="82" t="s">
        <v>222</v>
      </c>
      <c r="Q8" s="46">
        <v>1</v>
      </c>
      <c r="R8" s="82" t="s">
        <v>136</v>
      </c>
      <c r="S8" s="82">
        <v>5.8</v>
      </c>
      <c r="T8" s="84">
        <f>7.5-S8</f>
        <v>1.7000000000000002</v>
      </c>
      <c r="U8" s="46" t="s">
        <v>216</v>
      </c>
      <c r="V8" s="112"/>
    </row>
    <row r="9" spans="1:22" ht="408.75" customHeight="1">
      <c r="A9" s="126" t="s">
        <v>135</v>
      </c>
      <c r="B9" s="157">
        <f>B14+B17</f>
        <v>47794.5</v>
      </c>
      <c r="C9" s="157">
        <f>C14+C17</f>
        <v>11704.683550000002</v>
      </c>
      <c r="D9" s="157">
        <f>F9+H9+J9+L9+N9</f>
        <v>11697.94184</v>
      </c>
      <c r="E9" s="157">
        <f>G9+I9+K9+M9+O9</f>
        <v>11696.49065</v>
      </c>
      <c r="F9" s="157">
        <f t="shared" ref="F9:G9" si="1">F14+F17</f>
        <v>11347.003775551879</v>
      </c>
      <c r="G9" s="157">
        <f t="shared" si="1"/>
        <v>11345.596121231252</v>
      </c>
      <c r="H9" s="157">
        <v>0</v>
      </c>
      <c r="I9" s="157">
        <v>0</v>
      </c>
      <c r="J9" s="157">
        <f>J14+J17</f>
        <v>350.93806444812071</v>
      </c>
      <c r="K9" s="157">
        <f>K14+K17</f>
        <v>350.89452876874839</v>
      </c>
      <c r="L9" s="157">
        <f t="shared" ref="L9:O9" si="2">L14</f>
        <v>0</v>
      </c>
      <c r="M9" s="157">
        <f t="shared" si="2"/>
        <v>0</v>
      </c>
      <c r="N9" s="157">
        <f t="shared" si="2"/>
        <v>0</v>
      </c>
      <c r="O9" s="157">
        <f t="shared" si="2"/>
        <v>0</v>
      </c>
      <c r="P9" s="82" t="s">
        <v>137</v>
      </c>
      <c r="Q9" s="46" t="s">
        <v>15</v>
      </c>
      <c r="R9" s="84">
        <v>85</v>
      </c>
      <c r="S9" s="82">
        <v>98.37</v>
      </c>
      <c r="T9" s="14">
        <f>S9-R9</f>
        <v>13.370000000000005</v>
      </c>
      <c r="U9" s="88" t="s">
        <v>192</v>
      </c>
    </row>
    <row r="10" spans="1:22" ht="386.25" customHeight="1">
      <c r="A10" s="127"/>
      <c r="B10" s="158"/>
      <c r="C10" s="158"/>
      <c r="D10" s="158"/>
      <c r="E10" s="158"/>
      <c r="F10" s="158"/>
      <c r="G10" s="158"/>
      <c r="H10" s="158"/>
      <c r="I10" s="158"/>
      <c r="J10" s="158"/>
      <c r="K10" s="158"/>
      <c r="L10" s="158"/>
      <c r="M10" s="158"/>
      <c r="N10" s="158"/>
      <c r="O10" s="158"/>
      <c r="P10" s="75" t="s">
        <v>207</v>
      </c>
      <c r="Q10" s="23" t="s">
        <v>15</v>
      </c>
      <c r="R10" s="13">
        <v>85</v>
      </c>
      <c r="S10" s="82">
        <v>86.4</v>
      </c>
      <c r="T10" s="14">
        <f>S10-R10</f>
        <v>1.4000000000000057</v>
      </c>
      <c r="U10" s="14" t="s">
        <v>195</v>
      </c>
    </row>
    <row r="11" spans="1:22" ht="296.25" customHeight="1">
      <c r="A11" s="127"/>
      <c r="B11" s="158"/>
      <c r="C11" s="158"/>
      <c r="D11" s="158"/>
      <c r="E11" s="158"/>
      <c r="F11" s="158"/>
      <c r="G11" s="158"/>
      <c r="H11" s="158"/>
      <c r="I11" s="158"/>
      <c r="J11" s="158"/>
      <c r="K11" s="158"/>
      <c r="L11" s="158"/>
      <c r="M11" s="158"/>
      <c r="N11" s="158"/>
      <c r="O11" s="158"/>
      <c r="P11" s="75" t="s">
        <v>138</v>
      </c>
      <c r="Q11" s="23" t="s">
        <v>15</v>
      </c>
      <c r="R11" s="13">
        <v>85</v>
      </c>
      <c r="S11" s="82">
        <v>97.6</v>
      </c>
      <c r="T11" s="14">
        <f>S11-R11</f>
        <v>12.599999999999994</v>
      </c>
      <c r="U11" s="14" t="s">
        <v>193</v>
      </c>
    </row>
    <row r="12" spans="1:22" ht="409.5" customHeight="1">
      <c r="A12" s="127"/>
      <c r="B12" s="158"/>
      <c r="C12" s="158"/>
      <c r="D12" s="158"/>
      <c r="E12" s="158"/>
      <c r="F12" s="158"/>
      <c r="G12" s="158"/>
      <c r="H12" s="158"/>
      <c r="I12" s="158"/>
      <c r="J12" s="158"/>
      <c r="K12" s="158"/>
      <c r="L12" s="158"/>
      <c r="M12" s="158"/>
      <c r="N12" s="158"/>
      <c r="O12" s="158"/>
      <c r="P12" s="118" t="s">
        <v>139</v>
      </c>
      <c r="Q12" s="120" t="s">
        <v>15</v>
      </c>
      <c r="R12" s="124">
        <v>70</v>
      </c>
      <c r="S12" s="118">
        <v>89.2</v>
      </c>
      <c r="T12" s="118">
        <f>S12-R12</f>
        <v>19.200000000000003</v>
      </c>
      <c r="U12" s="118" t="s">
        <v>194</v>
      </c>
    </row>
    <row r="13" spans="1:22" ht="66" customHeight="1">
      <c r="A13" s="128"/>
      <c r="B13" s="109"/>
      <c r="C13" s="109"/>
      <c r="D13" s="109"/>
      <c r="E13" s="109"/>
      <c r="F13" s="109"/>
      <c r="G13" s="109"/>
      <c r="H13" s="109"/>
      <c r="I13" s="109"/>
      <c r="J13" s="109"/>
      <c r="K13" s="109"/>
      <c r="L13" s="109"/>
      <c r="M13" s="109"/>
      <c r="N13" s="109"/>
      <c r="O13" s="109"/>
      <c r="P13" s="119"/>
      <c r="Q13" s="121"/>
      <c r="R13" s="125"/>
      <c r="S13" s="119"/>
      <c r="T13" s="119"/>
      <c r="U13" s="119"/>
    </row>
    <row r="14" spans="1:22" ht="279" customHeight="1">
      <c r="A14" s="25" t="s">
        <v>130</v>
      </c>
      <c r="B14" s="70">
        <v>32881.199999999997</v>
      </c>
      <c r="C14" s="70">
        <v>6667.8381900000004</v>
      </c>
      <c r="D14" s="70">
        <f>F14+H14+J14+L14+N14</f>
        <v>6664.0902399999995</v>
      </c>
      <c r="E14" s="70">
        <f>G14+I14+K14+M14+O14</f>
        <v>6663.3706500000008</v>
      </c>
      <c r="F14" s="70">
        <v>6464.1677227520349</v>
      </c>
      <c r="G14" s="70">
        <v>6463.4697204315253</v>
      </c>
      <c r="H14" s="70">
        <v>0</v>
      </c>
      <c r="I14" s="70">
        <v>0</v>
      </c>
      <c r="J14" s="70">
        <v>199.92251724796461</v>
      </c>
      <c r="K14" s="70">
        <v>199.90092956847548</v>
      </c>
      <c r="L14" s="70">
        <v>0</v>
      </c>
      <c r="M14" s="70">
        <v>0</v>
      </c>
      <c r="N14" s="70">
        <v>0</v>
      </c>
      <c r="O14" s="70">
        <v>0</v>
      </c>
      <c r="P14" s="82" t="s">
        <v>140</v>
      </c>
      <c r="Q14" s="23" t="s">
        <v>16</v>
      </c>
      <c r="R14" s="13">
        <v>568</v>
      </c>
      <c r="S14" s="84">
        <v>1276</v>
      </c>
      <c r="T14" s="84">
        <f>S14/R14*100-100</f>
        <v>124.64788732394365</v>
      </c>
      <c r="U14" s="46" t="s">
        <v>223</v>
      </c>
      <c r="V14" s="104"/>
    </row>
    <row r="15" spans="1:22" s="58" customFormat="1" ht="40.5" customHeight="1">
      <c r="A15" s="59" t="s">
        <v>129</v>
      </c>
      <c r="B15" s="60">
        <f>B14</f>
        <v>32881.199999999997</v>
      </c>
      <c r="C15" s="60">
        <f>C14</f>
        <v>6667.8381900000004</v>
      </c>
      <c r="D15" s="60">
        <f>F15+H15+J15+L15+N15</f>
        <v>6664.0902399999995</v>
      </c>
      <c r="E15" s="60">
        <f>G15+I15+K15+M15+O15</f>
        <v>6663.3706500000008</v>
      </c>
      <c r="F15" s="60">
        <f t="shared" ref="F15:O15" si="3">F14</f>
        <v>6464.1677227520349</v>
      </c>
      <c r="G15" s="60">
        <f t="shared" si="3"/>
        <v>6463.4697204315253</v>
      </c>
      <c r="H15" s="60">
        <f>H14</f>
        <v>0</v>
      </c>
      <c r="I15" s="60">
        <f t="shared" si="3"/>
        <v>0</v>
      </c>
      <c r="J15" s="60">
        <f t="shared" si="3"/>
        <v>199.92251724796461</v>
      </c>
      <c r="K15" s="60">
        <f t="shared" si="3"/>
        <v>199.90092956847548</v>
      </c>
      <c r="L15" s="60">
        <f t="shared" si="3"/>
        <v>0</v>
      </c>
      <c r="M15" s="60">
        <f t="shared" si="3"/>
        <v>0</v>
      </c>
      <c r="N15" s="60">
        <f t="shared" si="3"/>
        <v>0</v>
      </c>
      <c r="O15" s="60">
        <f t="shared" si="3"/>
        <v>0</v>
      </c>
      <c r="P15" s="60"/>
      <c r="Q15" s="61"/>
      <c r="R15" s="60"/>
      <c r="S15" s="60"/>
      <c r="T15" s="60"/>
      <c r="U15" s="62"/>
    </row>
    <row r="16" spans="1:22" s="26" customFormat="1" ht="23.25" customHeight="1">
      <c r="A16" s="25" t="s">
        <v>111</v>
      </c>
      <c r="B16" s="60">
        <v>0</v>
      </c>
      <c r="C16" s="60">
        <v>0</v>
      </c>
      <c r="D16" s="60">
        <v>0</v>
      </c>
      <c r="E16" s="60">
        <v>0</v>
      </c>
      <c r="F16" s="60">
        <v>0</v>
      </c>
      <c r="G16" s="60">
        <v>0</v>
      </c>
      <c r="H16" s="60">
        <v>0</v>
      </c>
      <c r="I16" s="60">
        <v>0</v>
      </c>
      <c r="J16" s="60">
        <v>0</v>
      </c>
      <c r="K16" s="60">
        <v>0</v>
      </c>
      <c r="L16" s="60">
        <v>0</v>
      </c>
      <c r="M16" s="60">
        <v>0</v>
      </c>
      <c r="N16" s="60">
        <v>0</v>
      </c>
      <c r="O16" s="60">
        <v>0</v>
      </c>
      <c r="P16" s="17"/>
      <c r="Q16" s="18"/>
      <c r="R16" s="17"/>
      <c r="S16" s="17"/>
      <c r="T16" s="17"/>
      <c r="U16" s="18"/>
    </row>
    <row r="17" spans="1:22" ht="375.75" customHeight="1">
      <c r="A17" s="49" t="s">
        <v>131</v>
      </c>
      <c r="B17" s="95">
        <v>14913.3</v>
      </c>
      <c r="C17" s="110">
        <v>5036.8453600000003</v>
      </c>
      <c r="D17" s="110">
        <f>F17+H17+J17+L17+N17</f>
        <v>5033.8516</v>
      </c>
      <c r="E17" s="110">
        <f>G17+I17+K17+M17+O17</f>
        <v>5033.12</v>
      </c>
      <c r="F17" s="110">
        <v>4882.8360527998439</v>
      </c>
      <c r="G17" s="110">
        <v>4882.126400799727</v>
      </c>
      <c r="H17" s="110"/>
      <c r="I17" s="110"/>
      <c r="J17" s="110">
        <v>151.01554720015611</v>
      </c>
      <c r="K17" s="110">
        <v>150.99359920027291</v>
      </c>
      <c r="L17" s="108">
        <v>0</v>
      </c>
      <c r="M17" s="108">
        <v>0</v>
      </c>
      <c r="N17" s="108">
        <v>0</v>
      </c>
      <c r="O17" s="108">
        <v>0</v>
      </c>
      <c r="P17" s="91" t="s">
        <v>142</v>
      </c>
      <c r="Q17" s="50" t="s">
        <v>15</v>
      </c>
      <c r="R17" s="66">
        <v>88</v>
      </c>
      <c r="S17" s="93">
        <v>148</v>
      </c>
      <c r="T17" s="93">
        <f>S17/R17*100-100</f>
        <v>68.181818181818187</v>
      </c>
      <c r="U17" s="101" t="s">
        <v>224</v>
      </c>
    </row>
    <row r="18" spans="1:22" s="26" customFormat="1" ht="42.75" customHeight="1">
      <c r="A18" s="25" t="s">
        <v>129</v>
      </c>
      <c r="B18" s="60">
        <f>B17</f>
        <v>14913.3</v>
      </c>
      <c r="C18" s="60">
        <f>C17</f>
        <v>5036.8453600000003</v>
      </c>
      <c r="D18" s="60">
        <f>F18+H18+J18+L18+N18</f>
        <v>5033.8516</v>
      </c>
      <c r="E18" s="60">
        <f>G18+I18+K18+M18+O18</f>
        <v>5033.12</v>
      </c>
      <c r="F18" s="60">
        <f t="shared" ref="F18:O18" si="4">F17</f>
        <v>4882.8360527998439</v>
      </c>
      <c r="G18" s="60">
        <f t="shared" si="4"/>
        <v>4882.126400799727</v>
      </c>
      <c r="H18" s="60">
        <f t="shared" si="4"/>
        <v>0</v>
      </c>
      <c r="I18" s="60">
        <f t="shared" si="4"/>
        <v>0</v>
      </c>
      <c r="J18" s="60">
        <f t="shared" si="4"/>
        <v>151.01554720015611</v>
      </c>
      <c r="K18" s="60">
        <f t="shared" si="4"/>
        <v>150.99359920027291</v>
      </c>
      <c r="L18" s="60">
        <f t="shared" si="4"/>
        <v>0</v>
      </c>
      <c r="M18" s="60">
        <f t="shared" si="4"/>
        <v>0</v>
      </c>
      <c r="N18" s="60">
        <f t="shared" si="4"/>
        <v>0</v>
      </c>
      <c r="O18" s="60">
        <f t="shared" si="4"/>
        <v>0</v>
      </c>
      <c r="P18" s="17"/>
      <c r="Q18" s="18"/>
      <c r="R18" s="17"/>
      <c r="S18" s="17"/>
      <c r="T18" s="17"/>
      <c r="U18" s="18"/>
    </row>
    <row r="19" spans="1:22" s="26" customFormat="1" ht="24" customHeight="1">
      <c r="A19" s="25" t="s">
        <v>111</v>
      </c>
      <c r="B19" s="60">
        <v>0</v>
      </c>
      <c r="C19" s="60">
        <v>0</v>
      </c>
      <c r="D19" s="60">
        <v>0</v>
      </c>
      <c r="E19" s="60">
        <v>0</v>
      </c>
      <c r="F19" s="60">
        <v>0</v>
      </c>
      <c r="G19" s="60">
        <v>0</v>
      </c>
      <c r="H19" s="60">
        <v>0</v>
      </c>
      <c r="I19" s="60">
        <v>0</v>
      </c>
      <c r="J19" s="60">
        <v>0</v>
      </c>
      <c r="K19" s="60">
        <v>0</v>
      </c>
      <c r="L19" s="60">
        <v>0</v>
      </c>
      <c r="M19" s="60">
        <v>0</v>
      </c>
      <c r="N19" s="60">
        <v>0</v>
      </c>
      <c r="O19" s="60">
        <v>0</v>
      </c>
      <c r="P19" s="17"/>
      <c r="Q19" s="18"/>
      <c r="R19" s="17"/>
      <c r="S19" s="17"/>
      <c r="T19" s="17"/>
      <c r="U19" s="18"/>
    </row>
    <row r="20" spans="1:22" s="26" customFormat="1" ht="117" customHeight="1">
      <c r="A20" s="25" t="s">
        <v>203</v>
      </c>
      <c r="B20" s="60">
        <f>B22</f>
        <v>466807.1</v>
      </c>
      <c r="C20" s="60">
        <f>C22</f>
        <v>1895642.57302</v>
      </c>
      <c r="D20" s="60">
        <f>F20+H20+J20+L20+N20</f>
        <v>1900567.7654699998</v>
      </c>
      <c r="E20" s="60">
        <f>G20+I20+K20+M20+O20</f>
        <v>1895317.6531999998</v>
      </c>
      <c r="F20" s="60">
        <f t="shared" ref="F20:O20" si="5">F22</f>
        <v>1835121.1956099998</v>
      </c>
      <c r="G20" s="60">
        <f t="shared" si="5"/>
        <v>1830034.6307299999</v>
      </c>
      <c r="H20" s="60">
        <f t="shared" si="5"/>
        <v>0</v>
      </c>
      <c r="I20" s="60">
        <f t="shared" si="5"/>
        <v>0</v>
      </c>
      <c r="J20" s="60">
        <f t="shared" si="5"/>
        <v>36320.65986</v>
      </c>
      <c r="K20" s="60">
        <f t="shared" si="5"/>
        <v>36157.112470000007</v>
      </c>
      <c r="L20" s="60">
        <f t="shared" si="5"/>
        <v>6499.5</v>
      </c>
      <c r="M20" s="60">
        <f t="shared" si="5"/>
        <v>6499.5</v>
      </c>
      <c r="N20" s="60">
        <f t="shared" si="5"/>
        <v>22626.409999999996</v>
      </c>
      <c r="O20" s="60">
        <f t="shared" si="5"/>
        <v>22626.409999999996</v>
      </c>
      <c r="P20" s="82" t="s">
        <v>17</v>
      </c>
      <c r="Q20" s="83">
        <v>0.8</v>
      </c>
      <c r="R20" s="82" t="s">
        <v>143</v>
      </c>
      <c r="S20" s="84">
        <v>2.4</v>
      </c>
      <c r="T20" s="84">
        <f>3.5-S20</f>
        <v>1.1000000000000001</v>
      </c>
      <c r="U20" s="46" t="s">
        <v>196</v>
      </c>
      <c r="V20" s="113"/>
    </row>
    <row r="21" spans="1:22" s="27" customFormat="1" ht="25.5" customHeight="1">
      <c r="A21" s="132" t="s">
        <v>18</v>
      </c>
      <c r="B21" s="132"/>
      <c r="C21" s="132"/>
      <c r="D21" s="132"/>
      <c r="E21" s="132"/>
      <c r="F21" s="132"/>
      <c r="G21" s="132"/>
      <c r="H21" s="132"/>
      <c r="I21" s="132"/>
      <c r="J21" s="132"/>
      <c r="K21" s="132"/>
      <c r="L21" s="132"/>
      <c r="M21" s="132"/>
      <c r="N21" s="132"/>
      <c r="O21" s="132"/>
      <c r="P21" s="132"/>
      <c r="Q21" s="132"/>
      <c r="R21" s="132"/>
      <c r="S21" s="132"/>
      <c r="T21" s="132"/>
      <c r="U21" s="132"/>
    </row>
    <row r="22" spans="1:22" ht="86.25" customHeight="1">
      <c r="A22" s="15" t="s">
        <v>19</v>
      </c>
      <c r="B22" s="70">
        <f>B23+B39+B42</f>
        <v>466807.1</v>
      </c>
      <c r="C22" s="70">
        <f>C23+C39+C42</f>
        <v>1895642.57302</v>
      </c>
      <c r="D22" s="70">
        <f>F22+H22+J22+L22+N22</f>
        <v>1900567.7654699998</v>
      </c>
      <c r="E22" s="70">
        <f>G22+I22+K22+M22+O22</f>
        <v>1895317.6531999998</v>
      </c>
      <c r="F22" s="114">
        <f t="shared" ref="F22:O22" si="6">F23+F39+F42</f>
        <v>1835121.1956099998</v>
      </c>
      <c r="G22" s="70">
        <f t="shared" si="6"/>
        <v>1830034.6307299999</v>
      </c>
      <c r="H22" s="70">
        <f t="shared" si="6"/>
        <v>0</v>
      </c>
      <c r="I22" s="70">
        <f t="shared" si="6"/>
        <v>0</v>
      </c>
      <c r="J22" s="70">
        <f t="shared" si="6"/>
        <v>36320.65986</v>
      </c>
      <c r="K22" s="70">
        <f t="shared" si="6"/>
        <v>36157.112470000007</v>
      </c>
      <c r="L22" s="70">
        <f t="shared" si="6"/>
        <v>6499.5</v>
      </c>
      <c r="M22" s="70">
        <f t="shared" si="6"/>
        <v>6499.5</v>
      </c>
      <c r="N22" s="70">
        <f t="shared" si="6"/>
        <v>22626.409999999996</v>
      </c>
      <c r="O22" s="70">
        <f t="shared" si="6"/>
        <v>22626.409999999996</v>
      </c>
      <c r="P22" s="22" t="s">
        <v>17</v>
      </c>
      <c r="Q22" s="21">
        <v>0.8</v>
      </c>
      <c r="R22" s="75" t="s">
        <v>143</v>
      </c>
      <c r="S22" s="76">
        <v>2.4</v>
      </c>
      <c r="T22" s="76">
        <f>3.5-S22</f>
        <v>1.1000000000000001</v>
      </c>
      <c r="U22" s="46" t="s">
        <v>164</v>
      </c>
    </row>
    <row r="23" spans="1:22" ht="102" customHeight="1">
      <c r="A23" s="15" t="s">
        <v>20</v>
      </c>
      <c r="B23" s="70">
        <f>SUM(B24:B38)</f>
        <v>40612.799999999996</v>
      </c>
      <c r="C23" s="70">
        <f>SUM(C24:C38)</f>
        <v>36952.541660000003</v>
      </c>
      <c r="D23" s="70">
        <f>F23+H23+J23+L23+N23</f>
        <v>62820.097229999999</v>
      </c>
      <c r="E23" s="70">
        <f>G23+I23+K23+M23+O23</f>
        <v>62656.54984</v>
      </c>
      <c r="F23" s="70">
        <f>SUM(F24:F38)</f>
        <v>0</v>
      </c>
      <c r="G23" s="70">
        <f t="shared" ref="G23:N23" si="7">SUM(G24:G38)</f>
        <v>0</v>
      </c>
      <c r="H23" s="70">
        <f t="shared" si="7"/>
        <v>0</v>
      </c>
      <c r="I23" s="70">
        <f t="shared" si="7"/>
        <v>0</v>
      </c>
      <c r="J23" s="70">
        <f>SUM(J24:J38)</f>
        <v>33694.187230000003</v>
      </c>
      <c r="K23" s="70">
        <f>SUM(K24:K38)</f>
        <v>33530.639840000003</v>
      </c>
      <c r="L23" s="70">
        <f t="shared" si="7"/>
        <v>6499.5</v>
      </c>
      <c r="M23" s="70">
        <f t="shared" si="7"/>
        <v>6499.5</v>
      </c>
      <c r="N23" s="70">
        <f t="shared" si="7"/>
        <v>22626.409999999996</v>
      </c>
      <c r="O23" s="70">
        <f>SUM(O24:O38)</f>
        <v>22626.409999999996</v>
      </c>
      <c r="P23" s="22" t="s">
        <v>21</v>
      </c>
      <c r="Q23" s="21">
        <v>56.4</v>
      </c>
      <c r="R23" s="75" t="s">
        <v>144</v>
      </c>
      <c r="S23" s="13">
        <v>24.2</v>
      </c>
      <c r="T23" s="13">
        <f>S23-15</f>
        <v>9.1999999999999993</v>
      </c>
      <c r="U23" s="46" t="s">
        <v>197</v>
      </c>
    </row>
    <row r="24" spans="1:22" ht="158.25" customHeight="1">
      <c r="A24" s="28" t="s">
        <v>22</v>
      </c>
      <c r="B24" s="70">
        <v>2000</v>
      </c>
      <c r="C24" s="70">
        <v>2000</v>
      </c>
      <c r="D24" s="70">
        <f>J24+L24+N24</f>
        <v>1953.8424</v>
      </c>
      <c r="E24" s="70">
        <f>K24+M24+O24</f>
        <v>1953.8424</v>
      </c>
      <c r="F24" s="70">
        <v>0</v>
      </c>
      <c r="G24" s="70">
        <v>0</v>
      </c>
      <c r="H24" s="70">
        <v>0</v>
      </c>
      <c r="I24" s="70">
        <v>0</v>
      </c>
      <c r="J24" s="70">
        <v>1953.8424</v>
      </c>
      <c r="K24" s="70">
        <v>1953.8424</v>
      </c>
      <c r="L24" s="70">
        <v>0</v>
      </c>
      <c r="M24" s="70">
        <v>0</v>
      </c>
      <c r="N24" s="70">
        <v>0</v>
      </c>
      <c r="O24" s="70">
        <v>0</v>
      </c>
      <c r="P24" s="22" t="s">
        <v>23</v>
      </c>
      <c r="Q24" s="21">
        <v>100</v>
      </c>
      <c r="R24" s="13">
        <v>100</v>
      </c>
      <c r="S24" s="13">
        <v>100</v>
      </c>
      <c r="T24" s="13">
        <f>S24-R24</f>
        <v>0</v>
      </c>
      <c r="U24" s="82" t="s">
        <v>165</v>
      </c>
    </row>
    <row r="25" spans="1:22" ht="119.25" customHeight="1">
      <c r="A25" s="15" t="s">
        <v>24</v>
      </c>
      <c r="B25" s="70">
        <v>200</v>
      </c>
      <c r="C25" s="70">
        <v>200</v>
      </c>
      <c r="D25" s="70">
        <f t="shared" ref="D25:E26" si="8">J25+L25+N25</f>
        <v>100</v>
      </c>
      <c r="E25" s="70">
        <f t="shared" si="8"/>
        <v>100</v>
      </c>
      <c r="F25" s="70">
        <v>0</v>
      </c>
      <c r="G25" s="70">
        <v>0</v>
      </c>
      <c r="H25" s="70">
        <v>0</v>
      </c>
      <c r="I25" s="70">
        <v>0</v>
      </c>
      <c r="J25" s="70">
        <v>100</v>
      </c>
      <c r="K25" s="70">
        <v>100</v>
      </c>
      <c r="L25" s="70">
        <v>0</v>
      </c>
      <c r="M25" s="70">
        <v>0</v>
      </c>
      <c r="N25" s="70">
        <v>0</v>
      </c>
      <c r="O25" s="70">
        <v>0</v>
      </c>
      <c r="P25" s="22" t="s">
        <v>25</v>
      </c>
      <c r="Q25" s="21">
        <v>225</v>
      </c>
      <c r="R25" s="13">
        <v>200</v>
      </c>
      <c r="S25" s="13">
        <v>207</v>
      </c>
      <c r="T25" s="13">
        <f t="shared" ref="T25:T31" si="9">S25/R25*100-100</f>
        <v>3.4999999999999858</v>
      </c>
      <c r="U25" s="14" t="s">
        <v>218</v>
      </c>
    </row>
    <row r="26" spans="1:22" ht="117" customHeight="1">
      <c r="A26" s="15" t="s">
        <v>26</v>
      </c>
      <c r="B26" s="70">
        <v>700</v>
      </c>
      <c r="C26" s="70">
        <v>626.40200000000004</v>
      </c>
      <c r="D26" s="70">
        <f>J26+L26+N26</f>
        <v>503.37015000000002</v>
      </c>
      <c r="E26" s="70">
        <f t="shared" si="8"/>
        <v>503.37015000000002</v>
      </c>
      <c r="F26" s="70">
        <v>0</v>
      </c>
      <c r="G26" s="70">
        <v>0</v>
      </c>
      <c r="H26" s="70">
        <v>0</v>
      </c>
      <c r="I26" s="70">
        <v>0</v>
      </c>
      <c r="J26" s="70">
        <v>503.37015000000002</v>
      </c>
      <c r="K26" s="70">
        <v>503.37015000000002</v>
      </c>
      <c r="L26" s="70">
        <v>0</v>
      </c>
      <c r="M26" s="70">
        <v>0</v>
      </c>
      <c r="N26" s="70">
        <v>0</v>
      </c>
      <c r="O26" s="70">
        <v>0</v>
      </c>
      <c r="P26" s="22" t="s">
        <v>27</v>
      </c>
      <c r="Q26" s="21">
        <v>1000</v>
      </c>
      <c r="R26" s="13">
        <v>1050</v>
      </c>
      <c r="S26" s="13">
        <v>2223</v>
      </c>
      <c r="T26" s="21">
        <f t="shared" si="9"/>
        <v>111.71428571428569</v>
      </c>
      <c r="U26" s="82" t="s">
        <v>166</v>
      </c>
    </row>
    <row r="27" spans="1:22" ht="84" customHeight="1">
      <c r="A27" s="15" t="s">
        <v>28</v>
      </c>
      <c r="B27" s="70">
        <v>1050</v>
      </c>
      <c r="C27" s="70">
        <v>1559.1415400000001</v>
      </c>
      <c r="D27" s="70">
        <f>J27+L27+N27</f>
        <v>25472.496800000001</v>
      </c>
      <c r="E27" s="70">
        <f>K27+M27+O27</f>
        <v>25458.165799999999</v>
      </c>
      <c r="F27" s="70">
        <v>0</v>
      </c>
      <c r="G27" s="70">
        <v>0</v>
      </c>
      <c r="H27" s="70">
        <v>0</v>
      </c>
      <c r="I27" s="70">
        <v>0</v>
      </c>
      <c r="J27" s="70">
        <v>1430.4868000000001</v>
      </c>
      <c r="K27" s="70">
        <v>1416.1558</v>
      </c>
      <c r="L27" s="70">
        <v>3525</v>
      </c>
      <c r="M27" s="70">
        <v>3525</v>
      </c>
      <c r="N27" s="70">
        <v>20517.009999999998</v>
      </c>
      <c r="O27" s="70">
        <v>20517.009999999998</v>
      </c>
      <c r="P27" s="22" t="s">
        <v>29</v>
      </c>
      <c r="Q27" s="21">
        <v>3386</v>
      </c>
      <c r="R27" s="13">
        <v>2000</v>
      </c>
      <c r="S27" s="13">
        <v>2040</v>
      </c>
      <c r="T27" s="13">
        <f t="shared" si="9"/>
        <v>2</v>
      </c>
      <c r="U27" s="82" t="s">
        <v>168</v>
      </c>
    </row>
    <row r="28" spans="1:22" ht="174.75" customHeight="1">
      <c r="A28" s="15" t="s">
        <v>30</v>
      </c>
      <c r="B28" s="70">
        <v>422.4</v>
      </c>
      <c r="C28" s="70">
        <v>317.22578999999996</v>
      </c>
      <c r="D28" s="70">
        <f>J28+L28+N28</f>
        <v>1144.0806600000001</v>
      </c>
      <c r="E28" s="70">
        <f>K28+M28+O28</f>
        <v>1142.37645</v>
      </c>
      <c r="F28" s="70">
        <v>0</v>
      </c>
      <c r="G28" s="70">
        <v>0</v>
      </c>
      <c r="H28" s="70">
        <v>0</v>
      </c>
      <c r="I28" s="70">
        <v>0</v>
      </c>
      <c r="J28" s="70">
        <v>272.35065999999995</v>
      </c>
      <c r="K28" s="70">
        <v>270.64645000000002</v>
      </c>
      <c r="L28" s="70">
        <v>281.5</v>
      </c>
      <c r="M28" s="70">
        <v>281.5</v>
      </c>
      <c r="N28" s="70">
        <v>590.23</v>
      </c>
      <c r="O28" s="70">
        <v>590.23</v>
      </c>
      <c r="P28" s="22" t="s">
        <v>31</v>
      </c>
      <c r="Q28" s="21">
        <v>473</v>
      </c>
      <c r="R28" s="13">
        <v>88</v>
      </c>
      <c r="S28" s="13">
        <v>79</v>
      </c>
      <c r="T28" s="13">
        <f t="shared" si="9"/>
        <v>-10.227272727272734</v>
      </c>
      <c r="U28" s="82" t="s">
        <v>219</v>
      </c>
    </row>
    <row r="29" spans="1:22" ht="138.75" customHeight="1">
      <c r="A29" s="15" t="s">
        <v>32</v>
      </c>
      <c r="B29" s="70">
        <v>6279</v>
      </c>
      <c r="C29" s="70">
        <v>5089.9326700000001</v>
      </c>
      <c r="D29" s="70">
        <f>J29+L29+N29</f>
        <v>7201.6050100000002</v>
      </c>
      <c r="E29" s="70">
        <f>K29+M29+O29</f>
        <v>7198.7604999999994</v>
      </c>
      <c r="F29" s="70">
        <v>0</v>
      </c>
      <c r="G29" s="70">
        <v>0</v>
      </c>
      <c r="H29" s="70">
        <v>0</v>
      </c>
      <c r="I29" s="70">
        <v>0</v>
      </c>
      <c r="J29" s="70">
        <v>3075.7350099999999</v>
      </c>
      <c r="K29" s="70">
        <v>3072.8905</v>
      </c>
      <c r="L29" s="70">
        <v>2623.5</v>
      </c>
      <c r="M29" s="70">
        <v>2623.5</v>
      </c>
      <c r="N29" s="70">
        <v>1502.37</v>
      </c>
      <c r="O29" s="70">
        <v>1502.37</v>
      </c>
      <c r="P29" s="22" t="s">
        <v>33</v>
      </c>
      <c r="Q29" s="21">
        <v>4214</v>
      </c>
      <c r="R29" s="13">
        <v>1164</v>
      </c>
      <c r="S29" s="13">
        <v>1187</v>
      </c>
      <c r="T29" s="84">
        <f t="shared" si="9"/>
        <v>1.9759450171821271</v>
      </c>
      <c r="U29" s="82" t="s">
        <v>208</v>
      </c>
    </row>
    <row r="30" spans="1:22" ht="233.25" customHeight="1">
      <c r="A30" s="15" t="s">
        <v>34</v>
      </c>
      <c r="B30" s="70">
        <v>448</v>
      </c>
      <c r="C30" s="70">
        <v>425.39499999999998</v>
      </c>
      <c r="D30" s="70">
        <f>J30</f>
        <v>406.90942000000001</v>
      </c>
      <c r="E30" s="70">
        <f>K30</f>
        <v>406.90280999999999</v>
      </c>
      <c r="F30" s="70">
        <v>0</v>
      </c>
      <c r="G30" s="70">
        <v>0</v>
      </c>
      <c r="H30" s="70">
        <v>0</v>
      </c>
      <c r="I30" s="70">
        <v>0</v>
      </c>
      <c r="J30" s="70">
        <v>406.90942000000001</v>
      </c>
      <c r="K30" s="70">
        <v>406.90280999999999</v>
      </c>
      <c r="L30" s="70">
        <v>0</v>
      </c>
      <c r="M30" s="70">
        <v>0</v>
      </c>
      <c r="N30" s="70">
        <v>0</v>
      </c>
      <c r="O30" s="70">
        <v>0</v>
      </c>
      <c r="P30" s="22" t="s">
        <v>35</v>
      </c>
      <c r="Q30" s="21">
        <v>4724</v>
      </c>
      <c r="R30" s="13">
        <v>4000</v>
      </c>
      <c r="S30" s="84">
        <v>12976</v>
      </c>
      <c r="T30" s="84" t="s">
        <v>217</v>
      </c>
      <c r="U30" s="46" t="s">
        <v>225</v>
      </c>
    </row>
    <row r="31" spans="1:22" ht="409.6" customHeight="1">
      <c r="A31" s="129" t="s">
        <v>169</v>
      </c>
      <c r="B31" s="116">
        <v>15782.2</v>
      </c>
      <c r="C31" s="116">
        <v>16957.400000000001</v>
      </c>
      <c r="D31" s="116">
        <f>J31</f>
        <v>16943.485499999999</v>
      </c>
      <c r="E31" s="116">
        <f>K31</f>
        <v>16843.485499999999</v>
      </c>
      <c r="F31" s="116">
        <v>0</v>
      </c>
      <c r="G31" s="116">
        <v>0</v>
      </c>
      <c r="H31" s="116">
        <v>0</v>
      </c>
      <c r="I31" s="116">
        <v>0</v>
      </c>
      <c r="J31" s="116">
        <v>16943.485499999999</v>
      </c>
      <c r="K31" s="116">
        <v>16843.485499999999</v>
      </c>
      <c r="L31" s="116">
        <v>0</v>
      </c>
      <c r="M31" s="116">
        <v>0</v>
      </c>
      <c r="N31" s="116">
        <v>0</v>
      </c>
      <c r="O31" s="116">
        <v>0</v>
      </c>
      <c r="P31" s="118" t="s">
        <v>36</v>
      </c>
      <c r="Q31" s="159">
        <v>540</v>
      </c>
      <c r="R31" s="124">
        <v>158</v>
      </c>
      <c r="S31" s="124">
        <v>170</v>
      </c>
      <c r="T31" s="124">
        <f t="shared" si="9"/>
        <v>7.5949367088607573</v>
      </c>
      <c r="U31" s="118" t="s">
        <v>167</v>
      </c>
    </row>
    <row r="32" spans="1:22" ht="198.75" customHeight="1">
      <c r="A32" s="130"/>
      <c r="B32" s="117"/>
      <c r="C32" s="117"/>
      <c r="D32" s="117"/>
      <c r="E32" s="117"/>
      <c r="F32" s="117"/>
      <c r="G32" s="117"/>
      <c r="H32" s="117"/>
      <c r="I32" s="117"/>
      <c r="J32" s="117"/>
      <c r="K32" s="117"/>
      <c r="L32" s="117"/>
      <c r="M32" s="117"/>
      <c r="N32" s="117"/>
      <c r="O32" s="117"/>
      <c r="P32" s="119"/>
      <c r="Q32" s="160"/>
      <c r="R32" s="125"/>
      <c r="S32" s="125"/>
      <c r="T32" s="125"/>
      <c r="U32" s="119"/>
    </row>
    <row r="33" spans="1:21" ht="255.75" customHeight="1">
      <c r="A33" s="15" t="s">
        <v>37</v>
      </c>
      <c r="B33" s="70">
        <v>0</v>
      </c>
      <c r="C33" s="70">
        <v>0</v>
      </c>
      <c r="D33" s="70">
        <f>J33+L33+N33</f>
        <v>86.3</v>
      </c>
      <c r="E33" s="70">
        <f>K33+M33+O33</f>
        <v>86.3</v>
      </c>
      <c r="F33" s="70">
        <v>0</v>
      </c>
      <c r="G33" s="70">
        <v>0</v>
      </c>
      <c r="H33" s="70">
        <v>0</v>
      </c>
      <c r="I33" s="70">
        <v>0</v>
      </c>
      <c r="J33" s="70">
        <v>0</v>
      </c>
      <c r="K33" s="70">
        <v>0</v>
      </c>
      <c r="L33" s="70">
        <v>69.5</v>
      </c>
      <c r="M33" s="70">
        <v>69.5</v>
      </c>
      <c r="N33" s="70">
        <v>16.8</v>
      </c>
      <c r="O33" s="70">
        <v>16.8</v>
      </c>
      <c r="P33" s="22" t="s">
        <v>204</v>
      </c>
      <c r="Q33" s="21">
        <v>48</v>
      </c>
      <c r="R33" s="21">
        <v>12</v>
      </c>
      <c r="S33" s="21">
        <v>10</v>
      </c>
      <c r="T33" s="13">
        <f t="shared" ref="T33:T37" si="10">S33/R33*100-100</f>
        <v>-16.666666666666657</v>
      </c>
      <c r="U33" s="46" t="s">
        <v>220</v>
      </c>
    </row>
    <row r="34" spans="1:21" ht="143.25" customHeight="1">
      <c r="A34" s="15" t="s">
        <v>38</v>
      </c>
      <c r="B34" s="70">
        <v>4441.8999999999996</v>
      </c>
      <c r="C34" s="70">
        <v>2064.2046599999999</v>
      </c>
      <c r="D34" s="70">
        <f t="shared" ref="D34:E38" si="11">J34</f>
        <v>1533.1563699999999</v>
      </c>
      <c r="E34" s="70">
        <f t="shared" si="11"/>
        <v>1532.7217000000001</v>
      </c>
      <c r="F34" s="70">
        <v>0</v>
      </c>
      <c r="G34" s="70">
        <v>0</v>
      </c>
      <c r="H34" s="70">
        <v>0</v>
      </c>
      <c r="I34" s="70">
        <v>0</v>
      </c>
      <c r="J34" s="70">
        <v>1533.1563699999999</v>
      </c>
      <c r="K34" s="70">
        <v>1532.7217000000001</v>
      </c>
      <c r="L34" s="70">
        <v>0</v>
      </c>
      <c r="M34" s="70">
        <v>0</v>
      </c>
      <c r="N34" s="70">
        <v>0</v>
      </c>
      <c r="O34" s="70">
        <v>0</v>
      </c>
      <c r="P34" s="82" t="s">
        <v>188</v>
      </c>
      <c r="Q34" s="21">
        <v>152</v>
      </c>
      <c r="R34" s="21">
        <v>48</v>
      </c>
      <c r="S34" s="21">
        <v>25</v>
      </c>
      <c r="T34" s="13">
        <f t="shared" si="10"/>
        <v>-47.916666666666664</v>
      </c>
      <c r="U34" s="46" t="s">
        <v>174</v>
      </c>
    </row>
    <row r="35" spans="1:21" ht="202.5" customHeight="1">
      <c r="A35" s="15" t="s">
        <v>39</v>
      </c>
      <c r="B35" s="70">
        <v>200</v>
      </c>
      <c r="C35" s="70">
        <v>0</v>
      </c>
      <c r="D35" s="70">
        <f t="shared" si="11"/>
        <v>0</v>
      </c>
      <c r="E35" s="70">
        <f t="shared" si="11"/>
        <v>0</v>
      </c>
      <c r="F35" s="70">
        <v>0</v>
      </c>
      <c r="G35" s="70">
        <v>0</v>
      </c>
      <c r="H35" s="70">
        <v>0</v>
      </c>
      <c r="I35" s="70">
        <v>0</v>
      </c>
      <c r="J35" s="70">
        <v>0</v>
      </c>
      <c r="K35" s="70">
        <v>0</v>
      </c>
      <c r="L35" s="70">
        <v>0</v>
      </c>
      <c r="M35" s="70">
        <v>0</v>
      </c>
      <c r="N35" s="70">
        <v>0</v>
      </c>
      <c r="O35" s="70">
        <v>0</v>
      </c>
      <c r="P35" s="22" t="s">
        <v>40</v>
      </c>
      <c r="Q35" s="21">
        <v>14</v>
      </c>
      <c r="R35" s="21">
        <v>40</v>
      </c>
      <c r="S35" s="21">
        <v>42</v>
      </c>
      <c r="T35" s="13">
        <f t="shared" si="10"/>
        <v>5</v>
      </c>
      <c r="U35" s="82" t="s">
        <v>170</v>
      </c>
    </row>
    <row r="36" spans="1:21" ht="273" customHeight="1">
      <c r="A36" s="15" t="s">
        <v>41</v>
      </c>
      <c r="B36" s="70">
        <v>8340.7000000000007</v>
      </c>
      <c r="C36" s="70">
        <f>130+6834.24</f>
        <v>6964.24</v>
      </c>
      <c r="D36" s="70">
        <f t="shared" si="11"/>
        <v>6764.3468000000003</v>
      </c>
      <c r="E36" s="70">
        <f t="shared" si="11"/>
        <v>6720.5338899999997</v>
      </c>
      <c r="F36" s="70">
        <v>0</v>
      </c>
      <c r="G36" s="70">
        <v>0</v>
      </c>
      <c r="H36" s="70">
        <v>0</v>
      </c>
      <c r="I36" s="70">
        <v>0</v>
      </c>
      <c r="J36" s="70">
        <f>130+6634.3468</f>
        <v>6764.3468000000003</v>
      </c>
      <c r="K36" s="70">
        <f>130+6590.53389</f>
        <v>6720.5338899999997</v>
      </c>
      <c r="L36" s="70">
        <v>0</v>
      </c>
      <c r="M36" s="70">
        <v>0</v>
      </c>
      <c r="N36" s="70">
        <v>0</v>
      </c>
      <c r="O36" s="70">
        <v>0</v>
      </c>
      <c r="P36" s="22" t="s">
        <v>42</v>
      </c>
      <c r="Q36" s="21">
        <v>2319</v>
      </c>
      <c r="R36" s="13">
        <v>560</v>
      </c>
      <c r="S36" s="84">
        <v>572</v>
      </c>
      <c r="T36" s="84">
        <f t="shared" si="10"/>
        <v>2.1428571428571388</v>
      </c>
      <c r="U36" s="82" t="s">
        <v>198</v>
      </c>
    </row>
    <row r="37" spans="1:21" ht="252.75" customHeight="1">
      <c r="A37" s="15" t="s">
        <v>43</v>
      </c>
      <c r="B37" s="70">
        <v>700</v>
      </c>
      <c r="C37" s="70">
        <v>700</v>
      </c>
      <c r="D37" s="70">
        <f t="shared" si="11"/>
        <v>692.47947999999997</v>
      </c>
      <c r="E37" s="70">
        <f t="shared" si="11"/>
        <v>692.47947999999997</v>
      </c>
      <c r="F37" s="70">
        <v>0</v>
      </c>
      <c r="G37" s="70">
        <v>0</v>
      </c>
      <c r="H37" s="70">
        <v>0</v>
      </c>
      <c r="I37" s="70">
        <v>0</v>
      </c>
      <c r="J37" s="70">
        <v>692.47947999999997</v>
      </c>
      <c r="K37" s="70">
        <v>692.47947999999997</v>
      </c>
      <c r="L37" s="70">
        <v>0</v>
      </c>
      <c r="M37" s="70">
        <v>0</v>
      </c>
      <c r="N37" s="70">
        <v>0</v>
      </c>
      <c r="O37" s="70">
        <v>0</v>
      </c>
      <c r="P37" s="22" t="s">
        <v>44</v>
      </c>
      <c r="Q37" s="21">
        <v>34531</v>
      </c>
      <c r="R37" s="13">
        <v>25000</v>
      </c>
      <c r="S37" s="84">
        <v>43065</v>
      </c>
      <c r="T37" s="84">
        <f t="shared" si="10"/>
        <v>72.259999999999991</v>
      </c>
      <c r="U37" s="82" t="s">
        <v>209</v>
      </c>
    </row>
    <row r="38" spans="1:21" ht="161.25" customHeight="1">
      <c r="A38" s="15" t="s">
        <v>45</v>
      </c>
      <c r="B38" s="70">
        <v>48.6</v>
      </c>
      <c r="C38" s="70">
        <v>48.6</v>
      </c>
      <c r="D38" s="70">
        <f t="shared" si="11"/>
        <v>18.024639999999998</v>
      </c>
      <c r="E38" s="70">
        <f t="shared" si="11"/>
        <v>17.611159999999998</v>
      </c>
      <c r="F38" s="70">
        <v>0</v>
      </c>
      <c r="G38" s="70">
        <v>0</v>
      </c>
      <c r="H38" s="70">
        <v>0</v>
      </c>
      <c r="I38" s="70">
        <v>0</v>
      </c>
      <c r="J38" s="70">
        <v>18.024639999999998</v>
      </c>
      <c r="K38" s="70">
        <v>17.611159999999998</v>
      </c>
      <c r="L38" s="70">
        <v>0</v>
      </c>
      <c r="M38" s="70">
        <v>0</v>
      </c>
      <c r="N38" s="70">
        <v>0</v>
      </c>
      <c r="O38" s="70">
        <v>0</v>
      </c>
      <c r="P38" s="22" t="s">
        <v>46</v>
      </c>
      <c r="Q38" s="21">
        <v>100</v>
      </c>
      <c r="R38" s="13">
        <v>100</v>
      </c>
      <c r="S38" s="13">
        <v>100</v>
      </c>
      <c r="T38" s="13">
        <f>S38-R38</f>
        <v>0</v>
      </c>
      <c r="U38" s="82" t="s">
        <v>171</v>
      </c>
    </row>
    <row r="39" spans="1:21" ht="157.5" customHeight="1">
      <c r="A39" s="85" t="s">
        <v>47</v>
      </c>
      <c r="B39" s="82">
        <f>B40+B41</f>
        <v>4387.2</v>
      </c>
      <c r="C39" s="82">
        <f>C40+C41</f>
        <v>3401.5313599999999</v>
      </c>
      <c r="D39" s="82">
        <f>F39+H39+J39+L39+N39</f>
        <v>2626.4726300000002</v>
      </c>
      <c r="E39" s="82">
        <f>G39+I39+K39+M39+O39</f>
        <v>2626.4726300000002</v>
      </c>
      <c r="F39" s="82">
        <f>F40+F41</f>
        <v>0</v>
      </c>
      <c r="G39" s="82">
        <f>G40+G41</f>
        <v>0</v>
      </c>
      <c r="H39" s="82">
        <f>H40+H41</f>
        <v>0</v>
      </c>
      <c r="I39" s="82">
        <f>I40+I41</f>
        <v>0</v>
      </c>
      <c r="J39" s="82">
        <f>SUM(J40:J41)</f>
        <v>2626.4726300000002</v>
      </c>
      <c r="K39" s="82">
        <f>SUM(K40:K41)</f>
        <v>2626.4726300000002</v>
      </c>
      <c r="L39" s="82">
        <f>L40+L41</f>
        <v>0</v>
      </c>
      <c r="M39" s="82">
        <f>M40+M41</f>
        <v>0</v>
      </c>
      <c r="N39" s="82">
        <f>N40+N41</f>
        <v>0</v>
      </c>
      <c r="O39" s="82">
        <f>O40+O41</f>
        <v>0</v>
      </c>
      <c r="P39" s="82" t="s">
        <v>48</v>
      </c>
      <c r="Q39" s="83">
        <v>15</v>
      </c>
      <c r="R39" s="84">
        <v>75</v>
      </c>
      <c r="S39" s="83">
        <v>75</v>
      </c>
      <c r="T39" s="84">
        <f>S39-R39</f>
        <v>0</v>
      </c>
      <c r="U39" s="82" t="s">
        <v>210</v>
      </c>
    </row>
    <row r="40" spans="1:21" ht="328.5" customHeight="1">
      <c r="A40" s="97" t="s">
        <v>49</v>
      </c>
      <c r="B40" s="96">
        <v>2932</v>
      </c>
      <c r="C40" s="101">
        <f>-4.2+3401.53136</f>
        <v>3397.3313600000001</v>
      </c>
      <c r="D40" s="110">
        <f>F40+H40+J40+L40+N40</f>
        <v>2622.2726300000004</v>
      </c>
      <c r="E40" s="110">
        <f>G40+I40+K40+M40+O40</f>
        <v>2622.2726300000004</v>
      </c>
      <c r="F40" s="111">
        <v>0</v>
      </c>
      <c r="G40" s="111">
        <v>0</v>
      </c>
      <c r="H40" s="110">
        <v>0</v>
      </c>
      <c r="I40" s="110">
        <v>0</v>
      </c>
      <c r="J40" s="111">
        <f>-4.2+2626.47263</f>
        <v>2622.2726300000004</v>
      </c>
      <c r="K40" s="111">
        <f>-4.2+2626.47263</f>
        <v>2622.2726300000004</v>
      </c>
      <c r="L40" s="108">
        <v>0</v>
      </c>
      <c r="M40" s="108">
        <v>0</v>
      </c>
      <c r="N40" s="108">
        <v>0</v>
      </c>
      <c r="O40" s="108">
        <v>0</v>
      </c>
      <c r="P40" s="96" t="s">
        <v>50</v>
      </c>
      <c r="Q40" s="98">
        <v>100</v>
      </c>
      <c r="R40" s="99">
        <v>80</v>
      </c>
      <c r="S40" s="98">
        <v>80</v>
      </c>
      <c r="T40" s="99">
        <f>S40-R40</f>
        <v>0</v>
      </c>
      <c r="U40" s="101" t="s">
        <v>211</v>
      </c>
    </row>
    <row r="41" spans="1:21" ht="221.25" customHeight="1">
      <c r="A41" s="94" t="s">
        <v>51</v>
      </c>
      <c r="B41" s="96">
        <v>1455.2</v>
      </c>
      <c r="C41" s="111">
        <v>4.2</v>
      </c>
      <c r="D41" s="111">
        <f>J41</f>
        <v>4.2</v>
      </c>
      <c r="E41" s="111">
        <f>K41</f>
        <v>4.2</v>
      </c>
      <c r="F41" s="111">
        <v>0</v>
      </c>
      <c r="G41" s="111">
        <v>0</v>
      </c>
      <c r="H41" s="111">
        <v>0</v>
      </c>
      <c r="I41" s="111">
        <v>0</v>
      </c>
      <c r="J41" s="111">
        <f>4.2</f>
        <v>4.2</v>
      </c>
      <c r="K41" s="111">
        <v>4.2</v>
      </c>
      <c r="L41" s="107">
        <v>0</v>
      </c>
      <c r="M41" s="107">
        <v>0</v>
      </c>
      <c r="N41" s="107">
        <v>0</v>
      </c>
      <c r="O41" s="107">
        <v>0</v>
      </c>
      <c r="P41" s="91" t="s">
        <v>52</v>
      </c>
      <c r="Q41" s="92">
        <v>15</v>
      </c>
      <c r="R41" s="93">
        <v>75</v>
      </c>
      <c r="S41" s="92">
        <v>75</v>
      </c>
      <c r="T41" s="93">
        <f>S41-R41</f>
        <v>0</v>
      </c>
      <c r="U41" s="105" t="s">
        <v>226</v>
      </c>
    </row>
    <row r="42" spans="1:21" ht="273.75" customHeight="1">
      <c r="A42" s="45" t="s">
        <v>53</v>
      </c>
      <c r="B42" s="95">
        <f>SUM(B43:B47)</f>
        <v>421807.1</v>
      </c>
      <c r="C42" s="110">
        <f>SUM(C43:C47)</f>
        <v>1855288.5</v>
      </c>
      <c r="D42" s="110">
        <f>F42+H42+J42+L42+N42</f>
        <v>1835121.1956099998</v>
      </c>
      <c r="E42" s="110">
        <f>G42+I42+K42+M42+O42</f>
        <v>1830034.6307299999</v>
      </c>
      <c r="F42" s="110">
        <f>SUM(F43:F47)</f>
        <v>1835121.1956099998</v>
      </c>
      <c r="G42" s="110">
        <f>SUM(G43:G47)</f>
        <v>1830034.6307299999</v>
      </c>
      <c r="H42" s="110">
        <f t="shared" ref="H42:O42" si="12">SUM(H43:H47)</f>
        <v>0</v>
      </c>
      <c r="I42" s="110">
        <f t="shared" si="12"/>
        <v>0</v>
      </c>
      <c r="J42" s="110">
        <f t="shared" si="12"/>
        <v>0</v>
      </c>
      <c r="K42" s="110">
        <f t="shared" si="12"/>
        <v>0</v>
      </c>
      <c r="L42" s="108">
        <f t="shared" si="12"/>
        <v>0</v>
      </c>
      <c r="M42" s="108">
        <f t="shared" si="12"/>
        <v>0</v>
      </c>
      <c r="N42" s="108">
        <f t="shared" si="12"/>
        <v>0</v>
      </c>
      <c r="O42" s="108">
        <f t="shared" si="12"/>
        <v>0</v>
      </c>
      <c r="P42" s="89" t="s">
        <v>172</v>
      </c>
      <c r="Q42" s="44" t="s">
        <v>16</v>
      </c>
      <c r="R42" s="77" t="s">
        <v>145</v>
      </c>
      <c r="S42" s="65">
        <v>85.2</v>
      </c>
      <c r="T42" s="65">
        <f>90-S42</f>
        <v>4.7999999999999972</v>
      </c>
      <c r="U42" s="90" t="s">
        <v>221</v>
      </c>
    </row>
    <row r="43" spans="1:21" ht="83.25" customHeight="1">
      <c r="A43" s="15" t="s">
        <v>54</v>
      </c>
      <c r="B43" s="70">
        <v>360837.3</v>
      </c>
      <c r="C43" s="70">
        <v>1783659.1</v>
      </c>
      <c r="D43" s="70">
        <f>F43</f>
        <v>1783566.1078299999</v>
      </c>
      <c r="E43" s="70">
        <f t="shared" ref="D43:E46" si="13">G43</f>
        <v>1778775.3383599999</v>
      </c>
      <c r="F43" s="70">
        <v>1783566.1078299999</v>
      </c>
      <c r="G43" s="70">
        <v>1778775.3383599999</v>
      </c>
      <c r="H43" s="70">
        <v>0</v>
      </c>
      <c r="I43" s="70">
        <v>0</v>
      </c>
      <c r="J43" s="70">
        <v>0</v>
      </c>
      <c r="K43" s="70">
        <v>0</v>
      </c>
      <c r="L43" s="70">
        <v>0</v>
      </c>
      <c r="M43" s="70">
        <v>0</v>
      </c>
      <c r="N43" s="70">
        <v>0</v>
      </c>
      <c r="O43" s="70">
        <v>0</v>
      </c>
      <c r="P43" s="22" t="s">
        <v>55</v>
      </c>
      <c r="Q43" s="21">
        <v>19314</v>
      </c>
      <c r="R43" s="13">
        <v>61000</v>
      </c>
      <c r="S43" s="13">
        <v>66860</v>
      </c>
      <c r="T43" s="84">
        <f>S43/R43*100-100</f>
        <v>9.6065573770491852</v>
      </c>
      <c r="U43" s="118" t="s">
        <v>212</v>
      </c>
    </row>
    <row r="44" spans="1:21" ht="78.75" customHeight="1">
      <c r="A44" s="15" t="s">
        <v>56</v>
      </c>
      <c r="B44" s="70">
        <v>46907.3</v>
      </c>
      <c r="C44" s="70">
        <v>25907.3</v>
      </c>
      <c r="D44" s="70">
        <f>F44</f>
        <v>25289.21329</v>
      </c>
      <c r="E44" s="70">
        <f>G44</f>
        <v>25100.090829999997</v>
      </c>
      <c r="F44" s="70">
        <v>25289.21329</v>
      </c>
      <c r="G44" s="70">
        <v>25100.090829999997</v>
      </c>
      <c r="H44" s="70">
        <v>0</v>
      </c>
      <c r="I44" s="70">
        <v>0</v>
      </c>
      <c r="J44" s="70">
        <v>0</v>
      </c>
      <c r="K44" s="70">
        <v>0</v>
      </c>
      <c r="L44" s="70">
        <v>0</v>
      </c>
      <c r="M44" s="70">
        <v>0</v>
      </c>
      <c r="N44" s="70">
        <v>0</v>
      </c>
      <c r="O44" s="70">
        <v>0</v>
      </c>
      <c r="P44" s="22" t="s">
        <v>57</v>
      </c>
      <c r="Q44" s="21">
        <v>154</v>
      </c>
      <c r="R44" s="13">
        <v>51</v>
      </c>
      <c r="S44" s="13">
        <v>59</v>
      </c>
      <c r="T44" s="84">
        <f>S44/R44*100-100</f>
        <v>15.686274509803937</v>
      </c>
      <c r="U44" s="131"/>
    </row>
    <row r="45" spans="1:21" ht="145.5" customHeight="1">
      <c r="A45" s="15" t="s">
        <v>58</v>
      </c>
      <c r="B45" s="70">
        <v>6000</v>
      </c>
      <c r="C45" s="70">
        <v>6643.9</v>
      </c>
      <c r="D45" s="70">
        <f t="shared" si="13"/>
        <v>5754.5928700000004</v>
      </c>
      <c r="E45" s="70">
        <f t="shared" si="13"/>
        <v>5752.8516399999999</v>
      </c>
      <c r="F45" s="70">
        <v>5754.5928700000004</v>
      </c>
      <c r="G45" s="70">
        <v>5752.8516399999999</v>
      </c>
      <c r="H45" s="70">
        <v>0</v>
      </c>
      <c r="I45" s="70">
        <v>0</v>
      </c>
      <c r="J45" s="70">
        <v>0</v>
      </c>
      <c r="K45" s="70">
        <v>0</v>
      </c>
      <c r="L45" s="70">
        <v>0</v>
      </c>
      <c r="M45" s="70">
        <v>0</v>
      </c>
      <c r="N45" s="70">
        <v>0</v>
      </c>
      <c r="O45" s="70">
        <v>0</v>
      </c>
      <c r="P45" s="22" t="s">
        <v>59</v>
      </c>
      <c r="Q45" s="21">
        <v>2317</v>
      </c>
      <c r="R45" s="13">
        <v>590</v>
      </c>
      <c r="S45" s="84">
        <v>602</v>
      </c>
      <c r="T45" s="84">
        <f>S45/R45*100-100</f>
        <v>2.0338983050847332</v>
      </c>
      <c r="U45" s="119"/>
    </row>
    <row r="46" spans="1:21" ht="316.5" customHeight="1">
      <c r="A46" s="85" t="s">
        <v>146</v>
      </c>
      <c r="B46" s="70">
        <v>5900</v>
      </c>
      <c r="C46" s="70">
        <v>12573.8</v>
      </c>
      <c r="D46" s="70">
        <f t="shared" si="13"/>
        <v>7741.03784</v>
      </c>
      <c r="E46" s="70">
        <f t="shared" si="13"/>
        <v>7741.0048399999996</v>
      </c>
      <c r="F46" s="70">
        <v>7741.03784</v>
      </c>
      <c r="G46" s="70">
        <v>7741.0048399999996</v>
      </c>
      <c r="H46" s="70">
        <v>0</v>
      </c>
      <c r="I46" s="70">
        <v>0</v>
      </c>
      <c r="J46" s="70">
        <v>0</v>
      </c>
      <c r="K46" s="70">
        <v>0</v>
      </c>
      <c r="L46" s="70">
        <v>0</v>
      </c>
      <c r="M46" s="70">
        <v>0</v>
      </c>
      <c r="N46" s="70">
        <v>0</v>
      </c>
      <c r="O46" s="70">
        <v>0</v>
      </c>
      <c r="P46" s="82" t="s">
        <v>230</v>
      </c>
      <c r="Q46" s="79" t="s">
        <v>15</v>
      </c>
      <c r="R46" s="80">
        <v>100</v>
      </c>
      <c r="S46" s="84">
        <v>100</v>
      </c>
      <c r="T46" s="84">
        <f>S46-R46</f>
        <v>0</v>
      </c>
      <c r="U46" s="106" t="s">
        <v>228</v>
      </c>
    </row>
    <row r="47" spans="1:21" ht="138" customHeight="1">
      <c r="A47" s="81" t="s">
        <v>147</v>
      </c>
      <c r="B47" s="70">
        <v>2162.5</v>
      </c>
      <c r="C47" s="70">
        <v>26504.400000000001</v>
      </c>
      <c r="D47" s="70">
        <f>F47</f>
        <v>12770.243780000001</v>
      </c>
      <c r="E47" s="70">
        <f>G47</f>
        <v>12665.34506</v>
      </c>
      <c r="F47" s="70">
        <v>12770.243780000001</v>
      </c>
      <c r="G47" s="70">
        <v>12665.34506</v>
      </c>
      <c r="H47" s="70">
        <v>0</v>
      </c>
      <c r="I47" s="70">
        <v>0</v>
      </c>
      <c r="J47" s="70">
        <v>0</v>
      </c>
      <c r="K47" s="70">
        <v>0</v>
      </c>
      <c r="L47" s="70">
        <v>0</v>
      </c>
      <c r="M47" s="70">
        <v>0</v>
      </c>
      <c r="N47" s="70">
        <v>0</v>
      </c>
      <c r="O47" s="70">
        <v>0</v>
      </c>
      <c r="P47" s="22" t="s">
        <v>60</v>
      </c>
      <c r="Q47" s="21">
        <v>21631</v>
      </c>
      <c r="R47" s="13">
        <v>61590</v>
      </c>
      <c r="S47" s="13">
        <v>67462</v>
      </c>
      <c r="T47" s="82">
        <f>S47/R47*100-100</f>
        <v>9.534015262217892</v>
      </c>
      <c r="U47" s="82" t="s">
        <v>173</v>
      </c>
    </row>
    <row r="48" spans="1:21" s="31" customFormat="1" ht="41.25" customHeight="1">
      <c r="A48" s="25" t="s">
        <v>119</v>
      </c>
      <c r="B48" s="102">
        <f>B23+B39+B42</f>
        <v>466807.1</v>
      </c>
      <c r="C48" s="102">
        <f>C23+C39+C42</f>
        <v>1895642.57302</v>
      </c>
      <c r="D48" s="102">
        <f>F48+H48+J48+L48+N48</f>
        <v>1900567.7654699998</v>
      </c>
      <c r="E48" s="102">
        <f>G48+I48+K48+M48+O48</f>
        <v>1895317.6531999998</v>
      </c>
      <c r="F48" s="102">
        <f t="shared" ref="F48:O48" si="14">F23+F39+F42</f>
        <v>1835121.1956099998</v>
      </c>
      <c r="G48" s="102">
        <f t="shared" si="14"/>
        <v>1830034.6307299999</v>
      </c>
      <c r="H48" s="102">
        <f t="shared" si="14"/>
        <v>0</v>
      </c>
      <c r="I48" s="102">
        <f t="shared" si="14"/>
        <v>0</v>
      </c>
      <c r="J48" s="102">
        <f t="shared" si="14"/>
        <v>36320.65986</v>
      </c>
      <c r="K48" s="102">
        <f t="shared" si="14"/>
        <v>36157.112470000007</v>
      </c>
      <c r="L48" s="102">
        <f t="shared" si="14"/>
        <v>6499.5</v>
      </c>
      <c r="M48" s="102">
        <f t="shared" si="14"/>
        <v>6499.5</v>
      </c>
      <c r="N48" s="102">
        <f t="shared" si="14"/>
        <v>22626.409999999996</v>
      </c>
      <c r="O48" s="102">
        <f t="shared" si="14"/>
        <v>22626.409999999996</v>
      </c>
      <c r="P48" s="30"/>
      <c r="Q48" s="16"/>
      <c r="R48" s="10"/>
      <c r="S48" s="10"/>
      <c r="T48" s="10"/>
      <c r="U48" s="47"/>
    </row>
    <row r="49" spans="1:21" s="31" customFormat="1" ht="25.5" customHeight="1">
      <c r="A49" s="29" t="s">
        <v>111</v>
      </c>
      <c r="B49" s="102">
        <v>0</v>
      </c>
      <c r="C49" s="102">
        <v>0</v>
      </c>
      <c r="D49" s="102">
        <v>0</v>
      </c>
      <c r="E49" s="102">
        <v>0</v>
      </c>
      <c r="F49" s="102">
        <v>0</v>
      </c>
      <c r="G49" s="102">
        <v>0</v>
      </c>
      <c r="H49" s="102">
        <v>0</v>
      </c>
      <c r="I49" s="102">
        <v>0</v>
      </c>
      <c r="J49" s="102">
        <v>0</v>
      </c>
      <c r="K49" s="102">
        <v>0</v>
      </c>
      <c r="L49" s="102">
        <v>0</v>
      </c>
      <c r="M49" s="102">
        <v>0</v>
      </c>
      <c r="N49" s="102">
        <v>0</v>
      </c>
      <c r="O49" s="102">
        <v>0</v>
      </c>
      <c r="P49" s="10"/>
      <c r="Q49" s="16"/>
      <c r="R49" s="10"/>
      <c r="S49" s="10"/>
      <c r="T49" s="10"/>
      <c r="U49" s="10"/>
    </row>
    <row r="50" spans="1:21" s="26" customFormat="1" ht="244.5" customHeight="1">
      <c r="A50" s="25" t="s">
        <v>202</v>
      </c>
      <c r="B50" s="60">
        <f>B53</f>
        <v>2600</v>
      </c>
      <c r="C50" s="60">
        <f>C53</f>
        <v>2373.2020000000002</v>
      </c>
      <c r="D50" s="60">
        <f>F50+H50+J50+N50</f>
        <v>766.65209000000004</v>
      </c>
      <c r="E50" s="60">
        <f>G50+I50+K50+O50</f>
        <v>766.65209000000004</v>
      </c>
      <c r="F50" s="60">
        <f t="shared" ref="F50:O50" si="15">F53</f>
        <v>0</v>
      </c>
      <c r="G50" s="60">
        <f t="shared" si="15"/>
        <v>0</v>
      </c>
      <c r="H50" s="60">
        <f t="shared" si="15"/>
        <v>0</v>
      </c>
      <c r="I50" s="60">
        <f t="shared" si="15"/>
        <v>0</v>
      </c>
      <c r="J50" s="60">
        <f>J53</f>
        <v>766.65209000000004</v>
      </c>
      <c r="K50" s="60">
        <f>K53</f>
        <v>766.65209000000004</v>
      </c>
      <c r="L50" s="60">
        <f t="shared" si="15"/>
        <v>0</v>
      </c>
      <c r="M50" s="60">
        <f t="shared" si="15"/>
        <v>0</v>
      </c>
      <c r="N50" s="60">
        <f t="shared" si="15"/>
        <v>0</v>
      </c>
      <c r="O50" s="60">
        <f t="shared" si="15"/>
        <v>0</v>
      </c>
      <c r="P50" s="82" t="s">
        <v>61</v>
      </c>
      <c r="Q50" s="83">
        <v>32.1</v>
      </c>
      <c r="R50" s="84" t="s">
        <v>148</v>
      </c>
      <c r="S50" s="84">
        <v>26.2</v>
      </c>
      <c r="T50" s="84">
        <f>S50-18</f>
        <v>8.1999999999999993</v>
      </c>
      <c r="U50" s="46" t="s">
        <v>213</v>
      </c>
    </row>
    <row r="51" spans="1:21" ht="17.25" customHeight="1">
      <c r="A51" s="136" t="s">
        <v>62</v>
      </c>
      <c r="B51" s="136"/>
      <c r="C51" s="136"/>
      <c r="D51" s="136"/>
      <c r="E51" s="136"/>
      <c r="F51" s="136"/>
      <c r="G51" s="136"/>
      <c r="H51" s="136"/>
      <c r="I51" s="136"/>
      <c r="J51" s="136"/>
      <c r="K51" s="136"/>
      <c r="L51" s="136"/>
      <c r="M51" s="136"/>
      <c r="N51" s="136"/>
      <c r="O51" s="136"/>
      <c r="P51" s="136"/>
      <c r="Q51" s="136"/>
      <c r="R51" s="136"/>
      <c r="S51" s="136"/>
      <c r="T51" s="136"/>
      <c r="U51" s="136"/>
    </row>
    <row r="52" spans="1:21" ht="218.25" customHeight="1">
      <c r="A52" s="32" t="s">
        <v>63</v>
      </c>
      <c r="B52" s="70">
        <f>B53+B64+B78</f>
        <v>2600</v>
      </c>
      <c r="C52" s="70">
        <f t="shared" ref="C52:O52" si="16">C53</f>
        <v>2373.2020000000002</v>
      </c>
      <c r="D52" s="70">
        <f>F52+H52+J52+L52+N52</f>
        <v>766.65209000000004</v>
      </c>
      <c r="E52" s="70">
        <f>G52+I52+K52+M52+O52</f>
        <v>766.65209000000004</v>
      </c>
      <c r="F52" s="70">
        <f t="shared" si="16"/>
        <v>0</v>
      </c>
      <c r="G52" s="70">
        <f t="shared" si="16"/>
        <v>0</v>
      </c>
      <c r="H52" s="70">
        <f t="shared" si="16"/>
        <v>0</v>
      </c>
      <c r="I52" s="70">
        <f t="shared" si="16"/>
        <v>0</v>
      </c>
      <c r="J52" s="70">
        <f t="shared" si="16"/>
        <v>766.65209000000004</v>
      </c>
      <c r="K52" s="70">
        <f>K53</f>
        <v>766.65209000000004</v>
      </c>
      <c r="L52" s="70">
        <f t="shared" si="16"/>
        <v>0</v>
      </c>
      <c r="M52" s="70">
        <f t="shared" si="16"/>
        <v>0</v>
      </c>
      <c r="N52" s="70">
        <f t="shared" si="16"/>
        <v>0</v>
      </c>
      <c r="O52" s="70">
        <f t="shared" si="16"/>
        <v>0</v>
      </c>
      <c r="P52" s="22" t="s">
        <v>61</v>
      </c>
      <c r="Q52" s="21">
        <v>32.1</v>
      </c>
      <c r="R52" s="80" t="s">
        <v>148</v>
      </c>
      <c r="S52" s="84">
        <v>26.2</v>
      </c>
      <c r="T52" s="84">
        <f>S52-18</f>
        <v>8.1999999999999993</v>
      </c>
      <c r="U52" s="46" t="s">
        <v>229</v>
      </c>
    </row>
    <row r="53" spans="1:21" ht="102.75" customHeight="1">
      <c r="A53" s="32" t="s">
        <v>120</v>
      </c>
      <c r="B53" s="70">
        <f>SUM(B54:B63)</f>
        <v>2600</v>
      </c>
      <c r="C53" s="70">
        <f>SUM(C54:C63)</f>
        <v>2373.2020000000002</v>
      </c>
      <c r="D53" s="70">
        <f>F53+H53+J53+N53</f>
        <v>766.65209000000004</v>
      </c>
      <c r="E53" s="70">
        <f>G53+I53+K53+O53</f>
        <v>766.65209000000004</v>
      </c>
      <c r="F53" s="70">
        <f>SUM(F54:F62)</f>
        <v>0</v>
      </c>
      <c r="G53" s="70">
        <f>SUM(G54:G62)</f>
        <v>0</v>
      </c>
      <c r="H53" s="70">
        <f>SUM(H54:H62)</f>
        <v>0</v>
      </c>
      <c r="I53" s="70">
        <f>SUM(I54:I62)</f>
        <v>0</v>
      </c>
      <c r="J53" s="70">
        <f>SUM(J54:J63)</f>
        <v>766.65209000000004</v>
      </c>
      <c r="K53" s="70">
        <f>SUM(K54:K63)</f>
        <v>766.65209000000004</v>
      </c>
      <c r="L53" s="70">
        <f>SUM(L54:L62)</f>
        <v>0</v>
      </c>
      <c r="M53" s="70">
        <f>SUM(M54:M62)</f>
        <v>0</v>
      </c>
      <c r="N53" s="70">
        <f>SUM(N54:N62)</f>
        <v>0</v>
      </c>
      <c r="O53" s="70">
        <f>SUM(O54:O62)</f>
        <v>0</v>
      </c>
      <c r="P53" s="22" t="s">
        <v>64</v>
      </c>
      <c r="Q53" s="23">
        <v>0.5</v>
      </c>
      <c r="R53" s="22">
        <v>0.7</v>
      </c>
      <c r="S53" s="22">
        <v>0.31</v>
      </c>
      <c r="T53" s="46">
        <f>R53-S53</f>
        <v>0.38999999999999996</v>
      </c>
      <c r="U53" s="46" t="s">
        <v>187</v>
      </c>
    </row>
    <row r="54" spans="1:21" ht="137.25" customHeight="1">
      <c r="A54" s="32" t="s">
        <v>65</v>
      </c>
      <c r="B54" s="70">
        <v>0</v>
      </c>
      <c r="C54" s="70">
        <v>0</v>
      </c>
      <c r="D54" s="70">
        <v>0</v>
      </c>
      <c r="E54" s="70">
        <v>0</v>
      </c>
      <c r="F54" s="70">
        <v>0</v>
      </c>
      <c r="G54" s="70">
        <v>0</v>
      </c>
      <c r="H54" s="70">
        <v>0</v>
      </c>
      <c r="I54" s="70">
        <v>0</v>
      </c>
      <c r="J54" s="70">
        <v>0</v>
      </c>
      <c r="K54" s="70">
        <v>0</v>
      </c>
      <c r="L54" s="70">
        <v>0</v>
      </c>
      <c r="M54" s="70">
        <v>0</v>
      </c>
      <c r="N54" s="70">
        <v>0</v>
      </c>
      <c r="O54" s="70">
        <v>0</v>
      </c>
      <c r="P54" s="22" t="s">
        <v>66</v>
      </c>
      <c r="Q54" s="21">
        <v>95</v>
      </c>
      <c r="R54" s="13">
        <v>98</v>
      </c>
      <c r="S54" s="84">
        <v>99</v>
      </c>
      <c r="T54" s="84">
        <f>S54-R54</f>
        <v>1</v>
      </c>
      <c r="U54" s="14" t="s">
        <v>183</v>
      </c>
    </row>
    <row r="55" spans="1:21" ht="158.25" customHeight="1">
      <c r="A55" s="28" t="s">
        <v>67</v>
      </c>
      <c r="B55" s="70">
        <v>0</v>
      </c>
      <c r="C55" s="70">
        <v>0</v>
      </c>
      <c r="D55" s="70">
        <v>0</v>
      </c>
      <c r="E55" s="70">
        <v>0</v>
      </c>
      <c r="F55" s="70">
        <v>0</v>
      </c>
      <c r="G55" s="70">
        <v>0</v>
      </c>
      <c r="H55" s="70">
        <v>0</v>
      </c>
      <c r="I55" s="70">
        <v>0</v>
      </c>
      <c r="J55" s="70">
        <v>0</v>
      </c>
      <c r="K55" s="70">
        <v>0</v>
      </c>
      <c r="L55" s="70">
        <v>0</v>
      </c>
      <c r="M55" s="70">
        <v>0</v>
      </c>
      <c r="N55" s="70">
        <v>0</v>
      </c>
      <c r="O55" s="70">
        <v>0</v>
      </c>
      <c r="P55" s="22" t="s">
        <v>68</v>
      </c>
      <c r="Q55" s="21">
        <v>7.7</v>
      </c>
      <c r="R55" s="13">
        <v>7</v>
      </c>
      <c r="S55" s="13">
        <v>7.8</v>
      </c>
      <c r="T55" s="13">
        <f>S55-R55</f>
        <v>0.79999999999999982</v>
      </c>
      <c r="U55" s="82" t="s">
        <v>186</v>
      </c>
    </row>
    <row r="56" spans="1:21" ht="121.5" customHeight="1">
      <c r="A56" s="33" t="s">
        <v>69</v>
      </c>
      <c r="B56" s="70">
        <v>0</v>
      </c>
      <c r="C56" s="70">
        <v>0</v>
      </c>
      <c r="D56" s="70">
        <v>0</v>
      </c>
      <c r="E56" s="70">
        <v>0</v>
      </c>
      <c r="F56" s="70">
        <v>0</v>
      </c>
      <c r="G56" s="70">
        <v>0</v>
      </c>
      <c r="H56" s="70">
        <v>0</v>
      </c>
      <c r="I56" s="70">
        <v>0</v>
      </c>
      <c r="J56" s="70">
        <v>0</v>
      </c>
      <c r="K56" s="70">
        <v>0</v>
      </c>
      <c r="L56" s="70">
        <v>0</v>
      </c>
      <c r="M56" s="70">
        <v>0</v>
      </c>
      <c r="N56" s="70">
        <v>0</v>
      </c>
      <c r="O56" s="70">
        <v>0</v>
      </c>
      <c r="P56" s="22" t="s">
        <v>70</v>
      </c>
      <c r="Q56" s="21">
        <v>100</v>
      </c>
      <c r="R56" s="67">
        <v>100</v>
      </c>
      <c r="S56" s="67">
        <v>100</v>
      </c>
      <c r="T56" s="13">
        <f>S56-R56</f>
        <v>0</v>
      </c>
      <c r="U56" s="40" t="s">
        <v>179</v>
      </c>
    </row>
    <row r="57" spans="1:21" ht="195.75" customHeight="1">
      <c r="A57" s="28" t="s">
        <v>71</v>
      </c>
      <c r="B57" s="70">
        <v>0</v>
      </c>
      <c r="C57" s="70">
        <v>0</v>
      </c>
      <c r="D57" s="70">
        <v>0</v>
      </c>
      <c r="E57" s="70">
        <v>0</v>
      </c>
      <c r="F57" s="70">
        <v>0</v>
      </c>
      <c r="G57" s="70">
        <v>0</v>
      </c>
      <c r="H57" s="70">
        <v>0</v>
      </c>
      <c r="I57" s="70">
        <v>0</v>
      </c>
      <c r="J57" s="70">
        <v>0</v>
      </c>
      <c r="K57" s="70">
        <v>0</v>
      </c>
      <c r="L57" s="70">
        <v>0</v>
      </c>
      <c r="M57" s="70">
        <v>0</v>
      </c>
      <c r="N57" s="70">
        <v>0</v>
      </c>
      <c r="O57" s="70">
        <v>0</v>
      </c>
      <c r="P57" s="22" t="s">
        <v>72</v>
      </c>
      <c r="Q57" s="23" t="s">
        <v>16</v>
      </c>
      <c r="R57" s="67">
        <v>97</v>
      </c>
      <c r="S57" s="42">
        <v>97.3</v>
      </c>
      <c r="T57" s="84">
        <f>S57-R57</f>
        <v>0.29999999999999716</v>
      </c>
      <c r="U57" s="14" t="s">
        <v>181</v>
      </c>
    </row>
    <row r="58" spans="1:21" ht="316.5" customHeight="1">
      <c r="A58" s="15" t="s">
        <v>73</v>
      </c>
      <c r="B58" s="70">
        <v>0</v>
      </c>
      <c r="C58" s="70">
        <v>0</v>
      </c>
      <c r="D58" s="70">
        <v>0</v>
      </c>
      <c r="E58" s="70">
        <v>0</v>
      </c>
      <c r="F58" s="70">
        <v>0</v>
      </c>
      <c r="G58" s="70">
        <v>0</v>
      </c>
      <c r="H58" s="70">
        <v>0</v>
      </c>
      <c r="I58" s="70">
        <v>0</v>
      </c>
      <c r="J58" s="70">
        <v>0</v>
      </c>
      <c r="K58" s="70">
        <v>0</v>
      </c>
      <c r="L58" s="70">
        <v>0</v>
      </c>
      <c r="M58" s="70">
        <v>0</v>
      </c>
      <c r="N58" s="70">
        <v>0</v>
      </c>
      <c r="O58" s="70">
        <v>0</v>
      </c>
      <c r="P58" s="22" t="s">
        <v>74</v>
      </c>
      <c r="Q58" s="23" t="s">
        <v>16</v>
      </c>
      <c r="R58" s="67">
        <v>100</v>
      </c>
      <c r="S58" s="42">
        <v>100</v>
      </c>
      <c r="T58" s="84">
        <f>S58-R58</f>
        <v>0</v>
      </c>
      <c r="U58" s="82" t="s">
        <v>182</v>
      </c>
    </row>
    <row r="59" spans="1:21" ht="178.5" customHeight="1">
      <c r="A59" s="45" t="s">
        <v>75</v>
      </c>
      <c r="B59" s="95">
        <v>389.3</v>
      </c>
      <c r="C59" s="110">
        <v>357.40199999999999</v>
      </c>
      <c r="D59" s="70">
        <f>F59+H59+J59+N59</f>
        <v>327.89800000000002</v>
      </c>
      <c r="E59" s="70">
        <f>G59+I59+K59+O59</f>
        <v>327.89800000000002</v>
      </c>
      <c r="F59" s="70">
        <v>0</v>
      </c>
      <c r="G59" s="70">
        <v>0</v>
      </c>
      <c r="H59" s="70">
        <v>0</v>
      </c>
      <c r="I59" s="70">
        <v>0</v>
      </c>
      <c r="J59" s="110">
        <v>327.89800000000002</v>
      </c>
      <c r="K59" s="110">
        <v>327.89800000000002</v>
      </c>
      <c r="L59" s="70">
        <v>0</v>
      </c>
      <c r="M59" s="70">
        <v>0</v>
      </c>
      <c r="N59" s="70">
        <v>0</v>
      </c>
      <c r="O59" s="70">
        <v>0</v>
      </c>
      <c r="P59" s="43" t="s">
        <v>76</v>
      </c>
      <c r="Q59" s="46" t="s">
        <v>16</v>
      </c>
      <c r="R59" s="67">
        <v>30</v>
      </c>
      <c r="S59" s="87">
        <v>30</v>
      </c>
      <c r="T59" s="67">
        <f>S59/R59*100-100</f>
        <v>0</v>
      </c>
      <c r="U59" s="70" t="s">
        <v>162</v>
      </c>
    </row>
    <row r="60" spans="1:21" ht="198.75" customHeight="1">
      <c r="A60" s="28" t="s">
        <v>77</v>
      </c>
      <c r="B60" s="70">
        <v>0</v>
      </c>
      <c r="C60" s="70">
        <v>0</v>
      </c>
      <c r="D60" s="70">
        <v>0</v>
      </c>
      <c r="E60" s="70">
        <v>0</v>
      </c>
      <c r="F60" s="70">
        <v>0</v>
      </c>
      <c r="G60" s="70">
        <v>0</v>
      </c>
      <c r="H60" s="70">
        <v>0</v>
      </c>
      <c r="I60" s="70">
        <v>0</v>
      </c>
      <c r="J60" s="70">
        <v>0</v>
      </c>
      <c r="K60" s="70">
        <v>0</v>
      </c>
      <c r="L60" s="70">
        <v>0</v>
      </c>
      <c r="M60" s="70">
        <v>0</v>
      </c>
      <c r="N60" s="70">
        <v>0</v>
      </c>
      <c r="O60" s="70">
        <v>0</v>
      </c>
      <c r="P60" s="22" t="s">
        <v>78</v>
      </c>
      <c r="Q60" s="23" t="s">
        <v>16</v>
      </c>
      <c r="R60" s="67">
        <v>100</v>
      </c>
      <c r="S60" s="67">
        <v>100</v>
      </c>
      <c r="T60" s="13">
        <f>S60-R60</f>
        <v>0</v>
      </c>
      <c r="U60" s="14" t="s">
        <v>123</v>
      </c>
    </row>
    <row r="61" spans="1:21" ht="142.5" customHeight="1">
      <c r="A61" s="28" t="s">
        <v>79</v>
      </c>
      <c r="B61" s="70">
        <v>0</v>
      </c>
      <c r="C61" s="70">
        <v>0</v>
      </c>
      <c r="D61" s="70">
        <v>0</v>
      </c>
      <c r="E61" s="70">
        <v>0</v>
      </c>
      <c r="F61" s="70">
        <v>0</v>
      </c>
      <c r="G61" s="70">
        <v>0</v>
      </c>
      <c r="H61" s="70">
        <v>0</v>
      </c>
      <c r="I61" s="70">
        <v>0</v>
      </c>
      <c r="J61" s="70">
        <v>0</v>
      </c>
      <c r="K61" s="70">
        <v>0</v>
      </c>
      <c r="L61" s="70">
        <v>0</v>
      </c>
      <c r="M61" s="70">
        <v>0</v>
      </c>
      <c r="N61" s="70">
        <v>0</v>
      </c>
      <c r="O61" s="70">
        <v>0</v>
      </c>
      <c r="P61" s="22" t="s">
        <v>80</v>
      </c>
      <c r="Q61" s="23" t="s">
        <v>16</v>
      </c>
      <c r="R61" s="67">
        <v>1</v>
      </c>
      <c r="S61" s="67">
        <v>1</v>
      </c>
      <c r="T61" s="67">
        <f>S61/R61*100-100</f>
        <v>0</v>
      </c>
      <c r="U61" s="22" t="s">
        <v>124</v>
      </c>
    </row>
    <row r="62" spans="1:21" ht="123.75" customHeight="1">
      <c r="A62" s="28" t="s">
        <v>81</v>
      </c>
      <c r="B62" s="70">
        <v>1500</v>
      </c>
      <c r="C62" s="70">
        <v>1351</v>
      </c>
      <c r="D62" s="70">
        <f>F62+H62+J62+N62</f>
        <v>225</v>
      </c>
      <c r="E62" s="70">
        <f>G62+I62+K62+O62</f>
        <v>225</v>
      </c>
      <c r="F62" s="70">
        <v>0</v>
      </c>
      <c r="G62" s="70">
        <v>0</v>
      </c>
      <c r="H62" s="70">
        <v>0</v>
      </c>
      <c r="I62" s="70">
        <v>0</v>
      </c>
      <c r="J62" s="70">
        <v>225</v>
      </c>
      <c r="K62" s="70">
        <v>225</v>
      </c>
      <c r="L62" s="70">
        <v>0</v>
      </c>
      <c r="M62" s="70">
        <v>0</v>
      </c>
      <c r="N62" s="70">
        <v>0</v>
      </c>
      <c r="O62" s="70">
        <v>0</v>
      </c>
      <c r="P62" s="22" t="s">
        <v>82</v>
      </c>
      <c r="Q62" s="21">
        <v>76</v>
      </c>
      <c r="R62" s="67">
        <v>18</v>
      </c>
      <c r="S62" s="67">
        <v>2</v>
      </c>
      <c r="T62" s="68">
        <f>S62/R62*100-100</f>
        <v>-88.888888888888886</v>
      </c>
      <c r="U62" s="134" t="s">
        <v>174</v>
      </c>
    </row>
    <row r="63" spans="1:21" ht="160.5" customHeight="1">
      <c r="A63" s="28" t="s">
        <v>189</v>
      </c>
      <c r="B63" s="70">
        <v>710.7</v>
      </c>
      <c r="C63" s="70">
        <v>664.8</v>
      </c>
      <c r="D63" s="70">
        <f>F63+H63+J63+N63</f>
        <v>213.75408999999999</v>
      </c>
      <c r="E63" s="70">
        <f>G63+I63+K63+O63</f>
        <v>213.75408999999999</v>
      </c>
      <c r="F63" s="70">
        <v>0</v>
      </c>
      <c r="G63" s="70">
        <v>0</v>
      </c>
      <c r="H63" s="70">
        <v>0</v>
      </c>
      <c r="I63" s="70">
        <v>0</v>
      </c>
      <c r="J63" s="70">
        <v>213.75408999999999</v>
      </c>
      <c r="K63" s="70">
        <v>213.75408999999999</v>
      </c>
      <c r="L63" s="70">
        <v>0</v>
      </c>
      <c r="M63" s="70">
        <v>0</v>
      </c>
      <c r="N63" s="70">
        <v>0</v>
      </c>
      <c r="O63" s="70">
        <v>0</v>
      </c>
      <c r="P63" s="82" t="s">
        <v>190</v>
      </c>
      <c r="Q63" s="23" t="s">
        <v>16</v>
      </c>
      <c r="R63" s="67">
        <v>14</v>
      </c>
      <c r="S63" s="67">
        <v>5</v>
      </c>
      <c r="T63" s="68">
        <f>S63/R63*100-100</f>
        <v>-64.285714285714278</v>
      </c>
      <c r="U63" s="135"/>
    </row>
    <row r="64" spans="1:21" ht="176.25" customHeight="1">
      <c r="A64" s="129" t="s">
        <v>201</v>
      </c>
      <c r="B64" s="118">
        <v>0</v>
      </c>
      <c r="C64" s="118">
        <v>0</v>
      </c>
      <c r="D64" s="118">
        <v>0</v>
      </c>
      <c r="E64" s="118">
        <v>0</v>
      </c>
      <c r="F64" s="118">
        <v>0</v>
      </c>
      <c r="G64" s="118">
        <v>0</v>
      </c>
      <c r="H64" s="118">
        <v>0</v>
      </c>
      <c r="I64" s="118">
        <v>0</v>
      </c>
      <c r="J64" s="118">
        <v>0</v>
      </c>
      <c r="K64" s="118">
        <v>0</v>
      </c>
      <c r="L64" s="118">
        <v>0</v>
      </c>
      <c r="M64" s="118">
        <v>0</v>
      </c>
      <c r="N64" s="118">
        <v>0</v>
      </c>
      <c r="O64" s="118">
        <v>0</v>
      </c>
      <c r="P64" s="22" t="s">
        <v>83</v>
      </c>
      <c r="Q64" s="21">
        <v>28.2</v>
      </c>
      <c r="R64" s="68" t="s">
        <v>148</v>
      </c>
      <c r="S64" s="67">
        <v>23.4</v>
      </c>
      <c r="T64" s="13">
        <f>S64-18</f>
        <v>5.3999999999999986</v>
      </c>
      <c r="U64" s="46" t="s">
        <v>185</v>
      </c>
    </row>
    <row r="65" spans="1:21" ht="255.75" customHeight="1">
      <c r="A65" s="133"/>
      <c r="B65" s="131"/>
      <c r="C65" s="131"/>
      <c r="D65" s="131"/>
      <c r="E65" s="131"/>
      <c r="F65" s="131"/>
      <c r="G65" s="131"/>
      <c r="H65" s="131"/>
      <c r="I65" s="131"/>
      <c r="J65" s="131"/>
      <c r="K65" s="131"/>
      <c r="L65" s="131"/>
      <c r="M65" s="131"/>
      <c r="N65" s="131"/>
      <c r="O65" s="131"/>
      <c r="P65" s="78" t="s">
        <v>149</v>
      </c>
      <c r="Q65" s="79" t="s">
        <v>15</v>
      </c>
      <c r="R65" s="68" t="s">
        <v>155</v>
      </c>
      <c r="S65" s="68">
        <v>100</v>
      </c>
      <c r="T65" s="84">
        <f>S65-50</f>
        <v>50</v>
      </c>
      <c r="U65" s="46" t="s">
        <v>175</v>
      </c>
    </row>
    <row r="66" spans="1:21" ht="295.5" customHeight="1">
      <c r="A66" s="133"/>
      <c r="B66" s="131"/>
      <c r="C66" s="131"/>
      <c r="D66" s="131"/>
      <c r="E66" s="131"/>
      <c r="F66" s="131"/>
      <c r="G66" s="131"/>
      <c r="H66" s="131"/>
      <c r="I66" s="131"/>
      <c r="J66" s="131"/>
      <c r="K66" s="131"/>
      <c r="L66" s="131"/>
      <c r="M66" s="131"/>
      <c r="N66" s="131"/>
      <c r="O66" s="131"/>
      <c r="P66" s="78" t="s">
        <v>150</v>
      </c>
      <c r="Q66" s="79" t="s">
        <v>15</v>
      </c>
      <c r="R66" s="68" t="s">
        <v>156</v>
      </c>
      <c r="S66" s="68">
        <v>35.299999999999997</v>
      </c>
      <c r="T66" s="84">
        <f>S66-20</f>
        <v>15.299999999999997</v>
      </c>
      <c r="U66" s="46" t="s">
        <v>176</v>
      </c>
    </row>
    <row r="67" spans="1:21" ht="259.5" customHeight="1">
      <c r="A67" s="133"/>
      <c r="B67" s="131"/>
      <c r="C67" s="131"/>
      <c r="D67" s="131"/>
      <c r="E67" s="131"/>
      <c r="F67" s="131"/>
      <c r="G67" s="131"/>
      <c r="H67" s="131"/>
      <c r="I67" s="131"/>
      <c r="J67" s="131"/>
      <c r="K67" s="131"/>
      <c r="L67" s="131"/>
      <c r="M67" s="131"/>
      <c r="N67" s="131"/>
      <c r="O67" s="131"/>
      <c r="P67" s="78" t="s">
        <v>151</v>
      </c>
      <c r="Q67" s="79" t="s">
        <v>15</v>
      </c>
      <c r="R67" s="68" t="s">
        <v>157</v>
      </c>
      <c r="S67" s="68">
        <v>100</v>
      </c>
      <c r="T67" s="84">
        <f>S67-55</f>
        <v>45</v>
      </c>
      <c r="U67" s="46" t="s">
        <v>175</v>
      </c>
    </row>
    <row r="68" spans="1:21" ht="291.75" customHeight="1">
      <c r="A68" s="133"/>
      <c r="B68" s="131"/>
      <c r="C68" s="131"/>
      <c r="D68" s="131"/>
      <c r="E68" s="131"/>
      <c r="F68" s="131"/>
      <c r="G68" s="131"/>
      <c r="H68" s="131"/>
      <c r="I68" s="131"/>
      <c r="J68" s="131"/>
      <c r="K68" s="131"/>
      <c r="L68" s="131"/>
      <c r="M68" s="131"/>
      <c r="N68" s="131"/>
      <c r="O68" s="131"/>
      <c r="P68" s="78" t="s">
        <v>152</v>
      </c>
      <c r="Q68" s="79" t="s">
        <v>15</v>
      </c>
      <c r="R68" s="68" t="s">
        <v>158</v>
      </c>
      <c r="S68" s="68">
        <v>47.1</v>
      </c>
      <c r="T68" s="84">
        <f>S68-25</f>
        <v>22.1</v>
      </c>
      <c r="U68" s="46" t="s">
        <v>177</v>
      </c>
    </row>
    <row r="69" spans="1:21" ht="274.5" customHeight="1">
      <c r="A69" s="133"/>
      <c r="B69" s="131"/>
      <c r="C69" s="131"/>
      <c r="D69" s="131"/>
      <c r="E69" s="131"/>
      <c r="F69" s="131"/>
      <c r="G69" s="131"/>
      <c r="H69" s="131"/>
      <c r="I69" s="131"/>
      <c r="J69" s="131"/>
      <c r="K69" s="131"/>
      <c r="L69" s="131"/>
      <c r="M69" s="131"/>
      <c r="N69" s="131"/>
      <c r="O69" s="131"/>
      <c r="P69" s="78" t="s">
        <v>153</v>
      </c>
      <c r="Q69" s="79" t="s">
        <v>15</v>
      </c>
      <c r="R69" s="68" t="s">
        <v>159</v>
      </c>
      <c r="S69" s="68">
        <v>100</v>
      </c>
      <c r="T69" s="84">
        <f>S69-70</f>
        <v>30</v>
      </c>
      <c r="U69" s="46" t="s">
        <v>175</v>
      </c>
    </row>
    <row r="70" spans="1:21" ht="314.25" customHeight="1">
      <c r="A70" s="130"/>
      <c r="B70" s="119"/>
      <c r="C70" s="119"/>
      <c r="D70" s="119"/>
      <c r="E70" s="119"/>
      <c r="F70" s="119"/>
      <c r="G70" s="119"/>
      <c r="H70" s="119"/>
      <c r="I70" s="119"/>
      <c r="J70" s="119"/>
      <c r="K70" s="119"/>
      <c r="L70" s="119"/>
      <c r="M70" s="119"/>
      <c r="N70" s="119"/>
      <c r="O70" s="119"/>
      <c r="P70" s="78" t="s">
        <v>154</v>
      </c>
      <c r="Q70" s="79" t="s">
        <v>15</v>
      </c>
      <c r="R70" s="68" t="s">
        <v>160</v>
      </c>
      <c r="S70" s="68">
        <v>64.7</v>
      </c>
      <c r="T70" s="84">
        <f>S70-40</f>
        <v>24.700000000000003</v>
      </c>
      <c r="U70" s="46" t="s">
        <v>178</v>
      </c>
    </row>
    <row r="71" spans="1:21" ht="256.5" customHeight="1">
      <c r="A71" s="28" t="s">
        <v>84</v>
      </c>
      <c r="B71" s="70">
        <v>0</v>
      </c>
      <c r="C71" s="70">
        <v>0</v>
      </c>
      <c r="D71" s="70">
        <v>0</v>
      </c>
      <c r="E71" s="70">
        <v>0</v>
      </c>
      <c r="F71" s="70">
        <v>0</v>
      </c>
      <c r="G71" s="70">
        <v>0</v>
      </c>
      <c r="H71" s="70">
        <v>0</v>
      </c>
      <c r="I71" s="70">
        <v>0</v>
      </c>
      <c r="J71" s="70">
        <v>0</v>
      </c>
      <c r="K71" s="70">
        <v>0</v>
      </c>
      <c r="L71" s="70">
        <v>0</v>
      </c>
      <c r="M71" s="70">
        <v>0</v>
      </c>
      <c r="N71" s="70">
        <v>0</v>
      </c>
      <c r="O71" s="70">
        <v>0</v>
      </c>
      <c r="P71" s="82" t="s">
        <v>227</v>
      </c>
      <c r="Q71" s="23" t="s">
        <v>16</v>
      </c>
      <c r="R71" s="67">
        <v>100</v>
      </c>
      <c r="S71" s="67">
        <v>100</v>
      </c>
      <c r="T71" s="13">
        <f>S71-R71</f>
        <v>0</v>
      </c>
      <c r="U71" s="22" t="s">
        <v>125</v>
      </c>
    </row>
    <row r="72" spans="1:21" ht="234.75" customHeight="1">
      <c r="A72" s="28" t="s">
        <v>205</v>
      </c>
      <c r="B72" s="70">
        <v>0</v>
      </c>
      <c r="C72" s="70">
        <v>0</v>
      </c>
      <c r="D72" s="70">
        <v>0</v>
      </c>
      <c r="E72" s="70">
        <v>0</v>
      </c>
      <c r="F72" s="70">
        <v>0</v>
      </c>
      <c r="G72" s="70">
        <v>0</v>
      </c>
      <c r="H72" s="70">
        <v>0</v>
      </c>
      <c r="I72" s="70">
        <v>0</v>
      </c>
      <c r="J72" s="70">
        <v>0</v>
      </c>
      <c r="K72" s="70">
        <v>0</v>
      </c>
      <c r="L72" s="70">
        <v>0</v>
      </c>
      <c r="M72" s="70">
        <v>0</v>
      </c>
      <c r="N72" s="70">
        <v>0</v>
      </c>
      <c r="O72" s="70">
        <v>0</v>
      </c>
      <c r="P72" s="22" t="s">
        <v>206</v>
      </c>
      <c r="Q72" s="23" t="s">
        <v>16</v>
      </c>
      <c r="R72" s="67">
        <v>97</v>
      </c>
      <c r="S72" s="42">
        <v>97.3</v>
      </c>
      <c r="T72" s="84">
        <f>S72-R72</f>
        <v>0.29999999999999716</v>
      </c>
      <c r="U72" s="14" t="s">
        <v>180</v>
      </c>
    </row>
    <row r="73" spans="1:21" ht="295.5" customHeight="1">
      <c r="A73" s="28" t="s">
        <v>85</v>
      </c>
      <c r="B73" s="70">
        <v>0</v>
      </c>
      <c r="C73" s="70">
        <v>0</v>
      </c>
      <c r="D73" s="70">
        <v>0</v>
      </c>
      <c r="E73" s="70">
        <v>0</v>
      </c>
      <c r="F73" s="70">
        <v>0</v>
      </c>
      <c r="G73" s="70">
        <v>0</v>
      </c>
      <c r="H73" s="70">
        <v>0</v>
      </c>
      <c r="I73" s="70">
        <v>0</v>
      </c>
      <c r="J73" s="70">
        <v>0</v>
      </c>
      <c r="K73" s="70">
        <v>0</v>
      </c>
      <c r="L73" s="70">
        <v>0</v>
      </c>
      <c r="M73" s="70">
        <v>0</v>
      </c>
      <c r="N73" s="70">
        <v>0</v>
      </c>
      <c r="O73" s="70">
        <v>0</v>
      </c>
      <c r="P73" s="22" t="s">
        <v>86</v>
      </c>
      <c r="Q73" s="23" t="s">
        <v>16</v>
      </c>
      <c r="R73" s="67">
        <v>1</v>
      </c>
      <c r="S73" s="67">
        <v>1</v>
      </c>
      <c r="T73" s="67">
        <f>S73/R73*100-100</f>
        <v>0</v>
      </c>
      <c r="U73" s="40" t="s">
        <v>126</v>
      </c>
    </row>
    <row r="74" spans="1:21" ht="409.5" customHeight="1">
      <c r="A74" s="129" t="s">
        <v>87</v>
      </c>
      <c r="B74" s="116">
        <v>0</v>
      </c>
      <c r="C74" s="116">
        <v>0</v>
      </c>
      <c r="D74" s="116">
        <v>0</v>
      </c>
      <c r="E74" s="116">
        <v>0</v>
      </c>
      <c r="F74" s="116">
        <v>0</v>
      </c>
      <c r="G74" s="116">
        <v>0</v>
      </c>
      <c r="H74" s="116">
        <v>0</v>
      </c>
      <c r="I74" s="116">
        <v>0</v>
      </c>
      <c r="J74" s="116">
        <v>0</v>
      </c>
      <c r="K74" s="116">
        <v>0</v>
      </c>
      <c r="L74" s="116">
        <v>0</v>
      </c>
      <c r="M74" s="116">
        <v>0</v>
      </c>
      <c r="N74" s="116">
        <v>0</v>
      </c>
      <c r="O74" s="116">
        <v>0</v>
      </c>
      <c r="P74" s="118" t="s">
        <v>88</v>
      </c>
      <c r="Q74" s="120" t="s">
        <v>16</v>
      </c>
      <c r="R74" s="122">
        <v>100</v>
      </c>
      <c r="S74" s="122">
        <v>100</v>
      </c>
      <c r="T74" s="124">
        <f>S74-R74</f>
        <v>0</v>
      </c>
      <c r="U74" s="118" t="s">
        <v>214</v>
      </c>
    </row>
    <row r="75" spans="1:21" ht="27" customHeight="1">
      <c r="A75" s="130"/>
      <c r="B75" s="117"/>
      <c r="C75" s="117"/>
      <c r="D75" s="117"/>
      <c r="E75" s="117"/>
      <c r="F75" s="117"/>
      <c r="G75" s="117"/>
      <c r="H75" s="117"/>
      <c r="I75" s="117"/>
      <c r="J75" s="117"/>
      <c r="K75" s="117"/>
      <c r="L75" s="117"/>
      <c r="M75" s="117"/>
      <c r="N75" s="117"/>
      <c r="O75" s="117"/>
      <c r="P75" s="119"/>
      <c r="Q75" s="121"/>
      <c r="R75" s="123"/>
      <c r="S75" s="123"/>
      <c r="T75" s="125"/>
      <c r="U75" s="119"/>
    </row>
    <row r="76" spans="1:21" ht="257.25" customHeight="1">
      <c r="A76" s="97" t="s">
        <v>89</v>
      </c>
      <c r="B76" s="95">
        <v>0</v>
      </c>
      <c r="C76" s="110">
        <v>0</v>
      </c>
      <c r="D76" s="110">
        <v>0</v>
      </c>
      <c r="E76" s="110">
        <v>0</v>
      </c>
      <c r="F76" s="110">
        <v>0</v>
      </c>
      <c r="G76" s="110">
        <v>0</v>
      </c>
      <c r="H76" s="110">
        <v>0</v>
      </c>
      <c r="I76" s="110">
        <v>0</v>
      </c>
      <c r="J76" s="110">
        <v>0</v>
      </c>
      <c r="K76" s="110">
        <v>0</v>
      </c>
      <c r="L76" s="108">
        <v>0</v>
      </c>
      <c r="M76" s="108">
        <v>0</v>
      </c>
      <c r="N76" s="108">
        <v>0</v>
      </c>
      <c r="O76" s="108">
        <v>0</v>
      </c>
      <c r="P76" s="96" t="s">
        <v>90</v>
      </c>
      <c r="Q76" s="101" t="s">
        <v>16</v>
      </c>
      <c r="R76" s="100">
        <v>100</v>
      </c>
      <c r="S76" s="100">
        <v>100</v>
      </c>
      <c r="T76" s="99">
        <f>S76-R76</f>
        <v>0</v>
      </c>
      <c r="U76" s="96" t="s">
        <v>215</v>
      </c>
    </row>
    <row r="77" spans="1:21" ht="318.75" customHeight="1">
      <c r="A77" s="28" t="s">
        <v>91</v>
      </c>
      <c r="B77" s="70">
        <v>0</v>
      </c>
      <c r="C77" s="70">
        <v>0</v>
      </c>
      <c r="D77" s="70">
        <v>0</v>
      </c>
      <c r="E77" s="70">
        <v>0</v>
      </c>
      <c r="F77" s="70">
        <v>0</v>
      </c>
      <c r="G77" s="70">
        <v>0</v>
      </c>
      <c r="H77" s="70">
        <v>0</v>
      </c>
      <c r="I77" s="70">
        <v>0</v>
      </c>
      <c r="J77" s="70">
        <v>0</v>
      </c>
      <c r="K77" s="70">
        <v>0</v>
      </c>
      <c r="L77" s="70">
        <v>0</v>
      </c>
      <c r="M77" s="70">
        <v>0</v>
      </c>
      <c r="N77" s="70">
        <v>0</v>
      </c>
      <c r="O77" s="70">
        <v>0</v>
      </c>
      <c r="P77" s="22" t="s">
        <v>92</v>
      </c>
      <c r="Q77" s="23" t="s">
        <v>16</v>
      </c>
      <c r="R77" s="67">
        <v>2</v>
      </c>
      <c r="S77" s="86">
        <v>2</v>
      </c>
      <c r="T77" s="67">
        <f>S77/R77*100-100</f>
        <v>0</v>
      </c>
      <c r="U77" s="23" t="s">
        <v>127</v>
      </c>
    </row>
    <row r="78" spans="1:21" ht="408.75" customHeight="1">
      <c r="A78" s="52" t="s">
        <v>93</v>
      </c>
      <c r="B78" s="70">
        <v>0</v>
      </c>
      <c r="C78" s="70">
        <v>0</v>
      </c>
      <c r="D78" s="70">
        <v>0</v>
      </c>
      <c r="E78" s="70">
        <v>0</v>
      </c>
      <c r="F78" s="70">
        <v>0</v>
      </c>
      <c r="G78" s="70">
        <v>0</v>
      </c>
      <c r="H78" s="70">
        <v>0</v>
      </c>
      <c r="I78" s="70">
        <v>0</v>
      </c>
      <c r="J78" s="70">
        <v>0</v>
      </c>
      <c r="K78" s="70">
        <v>0</v>
      </c>
      <c r="L78" s="70">
        <v>0</v>
      </c>
      <c r="M78" s="70">
        <v>0</v>
      </c>
      <c r="N78" s="70">
        <v>0</v>
      </c>
      <c r="O78" s="70">
        <v>0</v>
      </c>
      <c r="P78" s="51" t="s">
        <v>94</v>
      </c>
      <c r="Q78" s="63">
        <v>75</v>
      </c>
      <c r="R78" s="68">
        <v>83</v>
      </c>
      <c r="S78" s="87">
        <v>87.1</v>
      </c>
      <c r="T78" s="64">
        <f>S78-R78</f>
        <v>4.0999999999999943</v>
      </c>
      <c r="U78" s="70" t="s">
        <v>199</v>
      </c>
    </row>
    <row r="79" spans="1:21" ht="213" customHeight="1">
      <c r="A79" s="28" t="s">
        <v>95</v>
      </c>
      <c r="B79" s="70">
        <v>0</v>
      </c>
      <c r="C79" s="70">
        <v>0</v>
      </c>
      <c r="D79" s="70">
        <v>0</v>
      </c>
      <c r="E79" s="70">
        <v>0</v>
      </c>
      <c r="F79" s="70">
        <v>0</v>
      </c>
      <c r="G79" s="70">
        <v>0</v>
      </c>
      <c r="H79" s="70">
        <v>0</v>
      </c>
      <c r="I79" s="70">
        <v>0</v>
      </c>
      <c r="J79" s="70">
        <v>0</v>
      </c>
      <c r="K79" s="70">
        <v>0</v>
      </c>
      <c r="L79" s="70">
        <v>0</v>
      </c>
      <c r="M79" s="70">
        <v>0</v>
      </c>
      <c r="N79" s="70">
        <v>0</v>
      </c>
      <c r="O79" s="70">
        <v>0</v>
      </c>
      <c r="P79" s="22" t="s">
        <v>96</v>
      </c>
      <c r="Q79" s="23" t="s">
        <v>16</v>
      </c>
      <c r="R79" s="67">
        <v>100</v>
      </c>
      <c r="S79" s="86">
        <v>100</v>
      </c>
      <c r="T79" s="13">
        <f>S79-R79</f>
        <v>0</v>
      </c>
      <c r="U79" s="70" t="s">
        <v>163</v>
      </c>
    </row>
    <row r="80" spans="1:21" ht="218.25" customHeight="1">
      <c r="A80" s="28" t="s">
        <v>97</v>
      </c>
      <c r="B80" s="70">
        <v>0</v>
      </c>
      <c r="C80" s="70">
        <v>0</v>
      </c>
      <c r="D80" s="70">
        <v>0</v>
      </c>
      <c r="E80" s="70">
        <v>0</v>
      </c>
      <c r="F80" s="70">
        <v>0</v>
      </c>
      <c r="G80" s="70">
        <v>0</v>
      </c>
      <c r="H80" s="70">
        <v>0</v>
      </c>
      <c r="I80" s="70">
        <v>0</v>
      </c>
      <c r="J80" s="70">
        <v>0</v>
      </c>
      <c r="K80" s="70">
        <v>0</v>
      </c>
      <c r="L80" s="70">
        <v>0</v>
      </c>
      <c r="M80" s="70">
        <v>0</v>
      </c>
      <c r="N80" s="70">
        <v>0</v>
      </c>
      <c r="O80" s="70">
        <v>0</v>
      </c>
      <c r="P80" s="22" t="s">
        <v>98</v>
      </c>
      <c r="Q80" s="23" t="s">
        <v>16</v>
      </c>
      <c r="R80" s="67">
        <v>60</v>
      </c>
      <c r="S80" s="87">
        <v>100</v>
      </c>
      <c r="T80" s="13">
        <f>S80-R80</f>
        <v>40</v>
      </c>
      <c r="U80" s="70" t="s">
        <v>134</v>
      </c>
    </row>
    <row r="81" spans="1:21" ht="217.5" customHeight="1">
      <c r="A81" s="28" t="s">
        <v>99</v>
      </c>
      <c r="B81" s="70">
        <v>0</v>
      </c>
      <c r="C81" s="70">
        <v>0</v>
      </c>
      <c r="D81" s="70">
        <v>0</v>
      </c>
      <c r="E81" s="70">
        <v>0</v>
      </c>
      <c r="F81" s="70">
        <v>0</v>
      </c>
      <c r="G81" s="70">
        <v>0</v>
      </c>
      <c r="H81" s="70">
        <v>0</v>
      </c>
      <c r="I81" s="70">
        <v>0</v>
      </c>
      <c r="J81" s="70">
        <v>0</v>
      </c>
      <c r="K81" s="70">
        <v>0</v>
      </c>
      <c r="L81" s="70">
        <v>0</v>
      </c>
      <c r="M81" s="70">
        <v>0</v>
      </c>
      <c r="N81" s="70">
        <v>0</v>
      </c>
      <c r="O81" s="70">
        <v>0</v>
      </c>
      <c r="P81" s="22" t="s">
        <v>100</v>
      </c>
      <c r="Q81" s="23" t="s">
        <v>16</v>
      </c>
      <c r="R81" s="67">
        <v>60</v>
      </c>
      <c r="S81" s="87">
        <v>100</v>
      </c>
      <c r="T81" s="13">
        <f>S81-R81</f>
        <v>40</v>
      </c>
      <c r="U81" s="41" t="s">
        <v>133</v>
      </c>
    </row>
    <row r="82" spans="1:21" ht="216.75" customHeight="1">
      <c r="A82" s="28" t="s">
        <v>101</v>
      </c>
      <c r="B82" s="70">
        <v>0</v>
      </c>
      <c r="C82" s="70">
        <v>0</v>
      </c>
      <c r="D82" s="70">
        <v>0</v>
      </c>
      <c r="E82" s="70">
        <v>0</v>
      </c>
      <c r="F82" s="70">
        <v>0</v>
      </c>
      <c r="G82" s="70">
        <v>0</v>
      </c>
      <c r="H82" s="70">
        <v>0</v>
      </c>
      <c r="I82" s="70">
        <v>0</v>
      </c>
      <c r="J82" s="70">
        <v>0</v>
      </c>
      <c r="K82" s="70">
        <v>0</v>
      </c>
      <c r="L82" s="70">
        <v>0</v>
      </c>
      <c r="M82" s="70">
        <v>0</v>
      </c>
      <c r="N82" s="70">
        <v>0</v>
      </c>
      <c r="O82" s="70">
        <v>0</v>
      </c>
      <c r="P82" s="22" t="s">
        <v>102</v>
      </c>
      <c r="Q82" s="23" t="s">
        <v>16</v>
      </c>
      <c r="R82" s="67">
        <v>100</v>
      </c>
      <c r="S82" s="67">
        <v>100</v>
      </c>
      <c r="T82" s="13">
        <f>S82-R82</f>
        <v>0</v>
      </c>
      <c r="U82" s="40" t="s">
        <v>128</v>
      </c>
    </row>
    <row r="83" spans="1:21" ht="81.75" customHeight="1">
      <c r="A83" s="28" t="s">
        <v>103</v>
      </c>
      <c r="B83" s="70">
        <v>0</v>
      </c>
      <c r="C83" s="70">
        <v>0</v>
      </c>
      <c r="D83" s="70">
        <v>0</v>
      </c>
      <c r="E83" s="70">
        <v>0</v>
      </c>
      <c r="F83" s="70">
        <v>0</v>
      </c>
      <c r="G83" s="70">
        <v>0</v>
      </c>
      <c r="H83" s="70">
        <v>0</v>
      </c>
      <c r="I83" s="70">
        <v>0</v>
      </c>
      <c r="J83" s="70">
        <v>0</v>
      </c>
      <c r="K83" s="70">
        <v>0</v>
      </c>
      <c r="L83" s="70">
        <v>0</v>
      </c>
      <c r="M83" s="70">
        <v>0</v>
      </c>
      <c r="N83" s="70">
        <v>0</v>
      </c>
      <c r="O83" s="70">
        <v>0</v>
      </c>
      <c r="P83" s="22" t="s">
        <v>104</v>
      </c>
      <c r="Q83" s="23" t="s">
        <v>16</v>
      </c>
      <c r="R83" s="67">
        <v>12</v>
      </c>
      <c r="S83" s="68">
        <v>12</v>
      </c>
      <c r="T83" s="68">
        <f>S83/R83*100-100</f>
        <v>0</v>
      </c>
      <c r="U83" s="46" t="s">
        <v>184</v>
      </c>
    </row>
    <row r="84" spans="1:21" ht="339" customHeight="1">
      <c r="A84" s="28" t="s">
        <v>105</v>
      </c>
      <c r="B84" s="70">
        <v>0</v>
      </c>
      <c r="C84" s="70">
        <v>0</v>
      </c>
      <c r="D84" s="70">
        <v>0</v>
      </c>
      <c r="E84" s="70">
        <v>0</v>
      </c>
      <c r="F84" s="70">
        <v>0</v>
      </c>
      <c r="G84" s="70">
        <v>0</v>
      </c>
      <c r="H84" s="70">
        <v>0</v>
      </c>
      <c r="I84" s="70">
        <v>0</v>
      </c>
      <c r="J84" s="70">
        <v>0</v>
      </c>
      <c r="K84" s="70">
        <v>0</v>
      </c>
      <c r="L84" s="70">
        <v>0</v>
      </c>
      <c r="M84" s="70">
        <v>0</v>
      </c>
      <c r="N84" s="70">
        <v>0</v>
      </c>
      <c r="O84" s="70">
        <v>0</v>
      </c>
      <c r="P84" s="82" t="s">
        <v>191</v>
      </c>
      <c r="Q84" s="23" t="s">
        <v>16</v>
      </c>
      <c r="R84" s="67">
        <v>70</v>
      </c>
      <c r="S84" s="68">
        <v>0</v>
      </c>
      <c r="T84" s="68">
        <v>0</v>
      </c>
      <c r="U84" s="14" t="s">
        <v>200</v>
      </c>
    </row>
    <row r="85" spans="1:21" s="26" customFormat="1" ht="39" customHeight="1">
      <c r="A85" s="48" t="s">
        <v>121</v>
      </c>
      <c r="B85" s="102">
        <f>B50</f>
        <v>2600</v>
      </c>
      <c r="C85" s="102">
        <f>C50</f>
        <v>2373.2020000000002</v>
      </c>
      <c r="D85" s="102">
        <f>F85+H85+J85+L85+N85</f>
        <v>766.65209000000004</v>
      </c>
      <c r="E85" s="102">
        <f>G85+I85+K85+M85+O85</f>
        <v>766.65209000000004</v>
      </c>
      <c r="F85" s="102">
        <f t="shared" ref="F85:O85" si="17">F50</f>
        <v>0</v>
      </c>
      <c r="G85" s="102">
        <f t="shared" si="17"/>
        <v>0</v>
      </c>
      <c r="H85" s="102">
        <f t="shared" si="17"/>
        <v>0</v>
      </c>
      <c r="I85" s="102">
        <f t="shared" si="17"/>
        <v>0</v>
      </c>
      <c r="J85" s="102">
        <f t="shared" si="17"/>
        <v>766.65209000000004</v>
      </c>
      <c r="K85" s="102">
        <f t="shared" si="17"/>
        <v>766.65209000000004</v>
      </c>
      <c r="L85" s="102">
        <f t="shared" si="17"/>
        <v>0</v>
      </c>
      <c r="M85" s="102">
        <f t="shared" si="17"/>
        <v>0</v>
      </c>
      <c r="N85" s="102">
        <f t="shared" si="17"/>
        <v>0</v>
      </c>
      <c r="O85" s="102">
        <f t="shared" si="17"/>
        <v>0</v>
      </c>
      <c r="P85" s="17"/>
      <c r="Q85" s="16"/>
      <c r="R85" s="10"/>
      <c r="S85" s="10"/>
      <c r="T85" s="10"/>
      <c r="U85" s="17"/>
    </row>
    <row r="86" spans="1:21" s="26" customFormat="1" ht="27.75" customHeight="1">
      <c r="A86" s="34" t="s">
        <v>111</v>
      </c>
      <c r="B86" s="102">
        <v>0</v>
      </c>
      <c r="C86" s="102">
        <v>0</v>
      </c>
      <c r="D86" s="102">
        <v>0</v>
      </c>
      <c r="E86" s="102">
        <v>0</v>
      </c>
      <c r="F86" s="102">
        <v>0</v>
      </c>
      <c r="G86" s="102">
        <v>0</v>
      </c>
      <c r="H86" s="102">
        <v>0</v>
      </c>
      <c r="I86" s="102">
        <v>0</v>
      </c>
      <c r="J86" s="102">
        <v>0</v>
      </c>
      <c r="K86" s="102">
        <v>0</v>
      </c>
      <c r="L86" s="102">
        <v>0</v>
      </c>
      <c r="M86" s="102">
        <v>0</v>
      </c>
      <c r="N86" s="102">
        <v>0</v>
      </c>
      <c r="O86" s="102">
        <v>0</v>
      </c>
      <c r="P86" s="17"/>
      <c r="Q86" s="16"/>
      <c r="R86" s="10"/>
      <c r="S86" s="10"/>
      <c r="T86" s="10"/>
      <c r="U86" s="17"/>
    </row>
    <row r="87" spans="1:21" s="26" customFormat="1" ht="233.25" customHeight="1">
      <c r="A87" s="25" t="s">
        <v>106</v>
      </c>
      <c r="B87" s="60">
        <f>B90</f>
        <v>140172</v>
      </c>
      <c r="C87" s="60">
        <f>C90</f>
        <v>171306.29950999998</v>
      </c>
      <c r="D87" s="60">
        <f>F87+H87+J87+N87</f>
        <v>170819.20182999995</v>
      </c>
      <c r="E87" s="60">
        <f>G87+I87+K87+O87</f>
        <v>170462.10208999997</v>
      </c>
      <c r="F87" s="60">
        <f t="shared" ref="F87:O87" si="18">F89</f>
        <v>0</v>
      </c>
      <c r="G87" s="60">
        <f t="shared" si="18"/>
        <v>0</v>
      </c>
      <c r="H87" s="60">
        <f t="shared" si="18"/>
        <v>0</v>
      </c>
      <c r="I87" s="60">
        <f t="shared" si="18"/>
        <v>0</v>
      </c>
      <c r="J87" s="60">
        <f>J89</f>
        <v>170819.20182999995</v>
      </c>
      <c r="K87" s="60">
        <f>K89</f>
        <v>170462.10208999997</v>
      </c>
      <c r="L87" s="60">
        <f t="shared" si="18"/>
        <v>0</v>
      </c>
      <c r="M87" s="60">
        <f t="shared" si="18"/>
        <v>0</v>
      </c>
      <c r="N87" s="60">
        <f t="shared" si="18"/>
        <v>0</v>
      </c>
      <c r="O87" s="60">
        <f t="shared" si="18"/>
        <v>0</v>
      </c>
      <c r="P87" s="82" t="s">
        <v>107</v>
      </c>
      <c r="Q87" s="83">
        <v>100</v>
      </c>
      <c r="R87" s="84">
        <v>100</v>
      </c>
      <c r="S87" s="84">
        <v>100</v>
      </c>
      <c r="T87" s="84">
        <f>S87-R87</f>
        <v>0</v>
      </c>
      <c r="U87" s="82" t="s">
        <v>132</v>
      </c>
    </row>
    <row r="88" spans="1:21">
      <c r="A88" s="156" t="s">
        <v>108</v>
      </c>
      <c r="B88" s="156"/>
      <c r="C88" s="156"/>
      <c r="D88" s="156"/>
      <c r="E88" s="156"/>
      <c r="F88" s="156"/>
      <c r="G88" s="156"/>
      <c r="H88" s="156"/>
      <c r="I88" s="156"/>
      <c r="J88" s="156"/>
      <c r="K88" s="156"/>
      <c r="L88" s="156"/>
      <c r="M88" s="156"/>
      <c r="N88" s="156"/>
      <c r="O88" s="156"/>
      <c r="P88" s="156"/>
      <c r="Q88" s="156"/>
      <c r="R88" s="156"/>
      <c r="S88" s="156"/>
      <c r="T88" s="156"/>
      <c r="U88" s="156"/>
    </row>
    <row r="89" spans="1:21" ht="137.25" customHeight="1">
      <c r="A89" s="28" t="s">
        <v>109</v>
      </c>
      <c r="B89" s="103">
        <v>140172</v>
      </c>
      <c r="C89" s="103">
        <v>171306.29950999998</v>
      </c>
      <c r="D89" s="103">
        <f>F89+H89+J89+N89</f>
        <v>170819.20182999995</v>
      </c>
      <c r="E89" s="103">
        <f>G89+I89+K89+O89</f>
        <v>170462.10208999997</v>
      </c>
      <c r="F89" s="103">
        <v>0</v>
      </c>
      <c r="G89" s="103">
        <v>0</v>
      </c>
      <c r="H89" s="103">
        <v>0</v>
      </c>
      <c r="I89" s="103">
        <v>0</v>
      </c>
      <c r="J89" s="103">
        <v>170819.20182999995</v>
      </c>
      <c r="K89" s="103">
        <v>170462.10208999997</v>
      </c>
      <c r="L89" s="103">
        <v>0</v>
      </c>
      <c r="M89" s="103">
        <v>0</v>
      </c>
      <c r="N89" s="103">
        <v>0</v>
      </c>
      <c r="O89" s="103">
        <v>0</v>
      </c>
      <c r="P89" s="22"/>
      <c r="Q89" s="23"/>
      <c r="R89" s="22"/>
      <c r="S89" s="22"/>
      <c r="T89" s="22"/>
      <c r="U89" s="22"/>
    </row>
    <row r="90" spans="1:21" s="26" customFormat="1" ht="33" customHeight="1">
      <c r="A90" s="34" t="s">
        <v>122</v>
      </c>
      <c r="B90" s="102">
        <f t="shared" ref="B90:K90" si="19">B89</f>
        <v>140172</v>
      </c>
      <c r="C90" s="102">
        <f t="shared" si="19"/>
        <v>171306.29950999998</v>
      </c>
      <c r="D90" s="102">
        <f t="shared" si="19"/>
        <v>170819.20182999995</v>
      </c>
      <c r="E90" s="102">
        <f t="shared" si="19"/>
        <v>170462.10208999997</v>
      </c>
      <c r="F90" s="102">
        <f t="shared" si="19"/>
        <v>0</v>
      </c>
      <c r="G90" s="102">
        <f t="shared" si="19"/>
        <v>0</v>
      </c>
      <c r="H90" s="102">
        <f t="shared" si="19"/>
        <v>0</v>
      </c>
      <c r="I90" s="102">
        <f t="shared" si="19"/>
        <v>0</v>
      </c>
      <c r="J90" s="102">
        <f t="shared" si="19"/>
        <v>170819.20182999995</v>
      </c>
      <c r="K90" s="102">
        <f t="shared" si="19"/>
        <v>170462.10208999997</v>
      </c>
      <c r="L90" s="102">
        <v>0</v>
      </c>
      <c r="M90" s="102">
        <v>0</v>
      </c>
      <c r="N90" s="102">
        <v>0</v>
      </c>
      <c r="O90" s="102">
        <v>0</v>
      </c>
      <c r="P90" s="17"/>
      <c r="Q90" s="18"/>
      <c r="R90" s="17"/>
      <c r="S90" s="17"/>
      <c r="T90" s="17"/>
      <c r="U90" s="17"/>
    </row>
    <row r="91" spans="1:21" s="58" customFormat="1" ht="75.75" customHeight="1">
      <c r="A91" s="59" t="s">
        <v>110</v>
      </c>
      <c r="B91" s="102">
        <f>B8</f>
        <v>657373.6</v>
      </c>
      <c r="C91" s="102">
        <f>C8</f>
        <v>2081026.7580800001</v>
      </c>
      <c r="D91" s="115">
        <f>D8</f>
        <v>2083851.5612299996</v>
      </c>
      <c r="E91" s="102">
        <f t="shared" ref="E91:O91" si="20">E8</f>
        <v>2078242.8980299998</v>
      </c>
      <c r="F91" s="102">
        <f t="shared" si="20"/>
        <v>1846468.1993855517</v>
      </c>
      <c r="G91" s="102">
        <f t="shared" si="20"/>
        <v>1841380.2268512312</v>
      </c>
      <c r="H91" s="102">
        <f t="shared" si="20"/>
        <v>0</v>
      </c>
      <c r="I91" s="102">
        <f t="shared" si="20"/>
        <v>0</v>
      </c>
      <c r="J91" s="102">
        <f t="shared" si="20"/>
        <v>208257.45184444808</v>
      </c>
      <c r="K91" s="102">
        <f>K8</f>
        <v>207736.76117876873</v>
      </c>
      <c r="L91" s="102">
        <f t="shared" si="20"/>
        <v>6499.5</v>
      </c>
      <c r="M91" s="102">
        <f t="shared" si="20"/>
        <v>6499.5</v>
      </c>
      <c r="N91" s="102">
        <f t="shared" si="20"/>
        <v>22626.409999999996</v>
      </c>
      <c r="O91" s="102">
        <f t="shared" si="20"/>
        <v>22626.409999999996</v>
      </c>
      <c r="P91" s="54"/>
      <c r="Q91" s="55"/>
      <c r="R91" s="56"/>
      <c r="S91" s="56"/>
      <c r="T91" s="56"/>
      <c r="U91" s="57"/>
    </row>
    <row r="92" spans="1:21" s="26" customFormat="1" ht="30" customHeight="1">
      <c r="A92" s="29" t="s">
        <v>111</v>
      </c>
      <c r="B92" s="102">
        <v>0</v>
      </c>
      <c r="C92" s="102">
        <v>0</v>
      </c>
      <c r="D92" s="102">
        <v>0</v>
      </c>
      <c r="E92" s="102">
        <v>0</v>
      </c>
      <c r="F92" s="102">
        <v>0</v>
      </c>
      <c r="G92" s="102">
        <v>0</v>
      </c>
      <c r="H92" s="102">
        <v>0</v>
      </c>
      <c r="I92" s="102">
        <v>0</v>
      </c>
      <c r="J92" s="102">
        <v>0</v>
      </c>
      <c r="K92" s="102">
        <v>0</v>
      </c>
      <c r="L92" s="102">
        <v>0</v>
      </c>
      <c r="M92" s="102">
        <v>0</v>
      </c>
      <c r="N92" s="102">
        <v>0</v>
      </c>
      <c r="O92" s="102">
        <v>0</v>
      </c>
      <c r="P92" s="35"/>
      <c r="Q92" s="19"/>
      <c r="R92" s="20"/>
      <c r="S92" s="20"/>
      <c r="T92" s="20"/>
      <c r="U92" s="53"/>
    </row>
    <row r="93" spans="1:21" s="26" customFormat="1" ht="44.25" customHeight="1">
      <c r="A93" s="36"/>
      <c r="B93" s="71"/>
      <c r="C93" s="71"/>
      <c r="D93" s="71"/>
      <c r="E93" s="71"/>
      <c r="F93" s="71"/>
      <c r="G93" s="71"/>
      <c r="H93" s="71"/>
      <c r="I93" s="71"/>
      <c r="J93" s="71"/>
      <c r="K93" s="71"/>
      <c r="L93" s="71"/>
      <c r="M93" s="71"/>
      <c r="N93" s="71"/>
      <c r="O93" s="71"/>
      <c r="P93" s="37"/>
      <c r="Q93" s="7"/>
      <c r="R93" s="8"/>
      <c r="S93" s="8"/>
      <c r="T93" s="8"/>
      <c r="U93" s="9"/>
    </row>
    <row r="94" spans="1:21">
      <c r="A94" s="24" t="s">
        <v>112</v>
      </c>
    </row>
    <row r="97" spans="1:17">
      <c r="A97" s="38"/>
      <c r="B97" s="72">
        <v>651105</v>
      </c>
      <c r="C97" s="72"/>
      <c r="D97" s="72"/>
      <c r="E97" s="72"/>
      <c r="F97" s="72"/>
      <c r="G97" s="72"/>
      <c r="H97" s="72"/>
      <c r="I97" s="72"/>
      <c r="J97" s="72"/>
      <c r="K97" s="72"/>
      <c r="L97" s="72"/>
      <c r="M97" s="72"/>
      <c r="N97" s="72"/>
      <c r="O97" s="72"/>
      <c r="P97" s="38"/>
      <c r="Q97" s="11"/>
    </row>
    <row r="98" spans="1:17" ht="21.75" customHeight="1">
      <c r="A98" s="38"/>
      <c r="B98" s="72"/>
      <c r="C98" s="73"/>
      <c r="D98" s="73"/>
      <c r="E98" s="73"/>
      <c r="F98" s="73"/>
      <c r="G98" s="73"/>
      <c r="H98" s="73"/>
      <c r="I98" s="73"/>
      <c r="J98" s="73"/>
      <c r="K98" s="73"/>
      <c r="L98" s="73"/>
      <c r="M98" s="73"/>
      <c r="N98" s="73"/>
      <c r="O98" s="73"/>
      <c r="P98" s="39"/>
      <c r="Q98" s="11"/>
    </row>
    <row r="99" spans="1:17">
      <c r="A99" s="38"/>
      <c r="B99" s="72"/>
      <c r="C99" s="73"/>
      <c r="D99" s="73"/>
      <c r="E99" s="73"/>
      <c r="F99" s="73"/>
      <c r="G99" s="73"/>
      <c r="H99" s="73"/>
      <c r="I99" s="73"/>
      <c r="J99" s="73"/>
      <c r="K99" s="73"/>
      <c r="L99" s="73"/>
      <c r="M99" s="73"/>
      <c r="N99" s="73"/>
      <c r="O99" s="73"/>
      <c r="P99" s="39"/>
      <c r="Q99" s="11"/>
    </row>
    <row r="100" spans="1:17">
      <c r="A100" s="38"/>
      <c r="B100" s="72"/>
      <c r="C100" s="72"/>
      <c r="D100" s="73"/>
      <c r="E100" s="73"/>
      <c r="F100" s="73"/>
      <c r="G100" s="73"/>
      <c r="H100" s="73"/>
      <c r="I100" s="73"/>
      <c r="J100" s="73"/>
      <c r="K100" s="73"/>
      <c r="L100" s="73"/>
      <c r="M100" s="73"/>
      <c r="N100" s="73"/>
      <c r="O100" s="73"/>
      <c r="P100" s="39"/>
      <c r="Q100" s="11"/>
    </row>
    <row r="101" spans="1:17">
      <c r="A101" s="38"/>
      <c r="B101" s="72"/>
      <c r="C101" s="72"/>
      <c r="D101" s="73"/>
      <c r="E101" s="73"/>
      <c r="F101" s="73"/>
      <c r="G101" s="73"/>
      <c r="H101" s="73"/>
      <c r="I101" s="73"/>
      <c r="J101" s="73"/>
      <c r="K101" s="73"/>
      <c r="L101" s="73"/>
      <c r="M101" s="73"/>
      <c r="N101" s="73"/>
      <c r="O101" s="73"/>
      <c r="P101" s="39"/>
      <c r="Q101" s="11"/>
    </row>
    <row r="102" spans="1:17">
      <c r="A102" s="38"/>
      <c r="B102" s="72"/>
      <c r="C102" s="72"/>
      <c r="D102" s="73"/>
      <c r="E102" s="72"/>
      <c r="F102" s="72"/>
      <c r="G102" s="72"/>
      <c r="H102" s="72"/>
      <c r="I102" s="72"/>
      <c r="J102" s="72"/>
      <c r="K102" s="72"/>
      <c r="L102" s="72"/>
      <c r="M102" s="72"/>
      <c r="N102" s="72"/>
      <c r="O102" s="72"/>
      <c r="P102" s="38"/>
      <c r="Q102" s="11"/>
    </row>
    <row r="103" spans="1:17">
      <c r="A103" s="38"/>
      <c r="B103" s="72"/>
      <c r="C103" s="72"/>
      <c r="D103" s="72"/>
      <c r="E103" s="72"/>
      <c r="F103" s="72"/>
      <c r="G103" s="72"/>
      <c r="H103" s="72"/>
      <c r="I103" s="72"/>
      <c r="J103" s="72"/>
      <c r="K103" s="72"/>
      <c r="L103" s="72"/>
      <c r="M103" s="72"/>
      <c r="N103" s="72"/>
      <c r="O103" s="72"/>
      <c r="P103" s="38"/>
      <c r="Q103" s="11"/>
    </row>
    <row r="104" spans="1:17">
      <c r="A104" s="38"/>
      <c r="B104" s="72"/>
      <c r="C104" s="72"/>
      <c r="D104" s="72"/>
      <c r="E104" s="72"/>
      <c r="F104" s="72"/>
      <c r="G104" s="72"/>
      <c r="H104" s="72"/>
      <c r="I104" s="72"/>
      <c r="J104" s="72"/>
      <c r="K104" s="72"/>
      <c r="L104" s="72"/>
      <c r="M104" s="72"/>
      <c r="N104" s="72"/>
      <c r="O104" s="72"/>
      <c r="P104" s="38"/>
      <c r="Q104" s="11"/>
    </row>
    <row r="105" spans="1:17">
      <c r="A105" s="38"/>
      <c r="B105" s="72"/>
      <c r="C105" s="72"/>
      <c r="D105" s="72"/>
      <c r="E105" s="72"/>
      <c r="F105" s="72"/>
      <c r="G105" s="72"/>
      <c r="H105" s="72"/>
      <c r="I105" s="72"/>
      <c r="J105" s="72"/>
      <c r="K105" s="72"/>
      <c r="L105" s="72"/>
      <c r="M105" s="72"/>
      <c r="N105" s="72"/>
      <c r="O105" s="72"/>
      <c r="P105" s="38"/>
      <c r="Q105" s="11"/>
    </row>
    <row r="106" spans="1:17">
      <c r="A106" s="38"/>
      <c r="B106" s="72"/>
      <c r="C106" s="72"/>
      <c r="D106" s="72"/>
      <c r="E106" s="72"/>
      <c r="F106" s="72"/>
      <c r="G106" s="72"/>
      <c r="H106" s="72"/>
      <c r="I106" s="74"/>
      <c r="J106" s="74"/>
      <c r="K106" s="74"/>
      <c r="L106" s="74"/>
      <c r="M106" s="74"/>
      <c r="N106" s="72"/>
      <c r="O106" s="72"/>
      <c r="P106" s="38"/>
      <c r="Q106" s="11"/>
    </row>
  </sheetData>
  <mergeCells count="102">
    <mergeCell ref="U4:U6"/>
    <mergeCell ref="T4:T6"/>
    <mergeCell ref="L9:L12"/>
    <mergeCell ref="D9:D12"/>
    <mergeCell ref="F9:F12"/>
    <mergeCell ref="H9:H12"/>
    <mergeCell ref="I9:I12"/>
    <mergeCell ref="J9:J12"/>
    <mergeCell ref="P12:P13"/>
    <mergeCell ref="Q12:Q13"/>
    <mergeCell ref="R12:R13"/>
    <mergeCell ref="S12:S13"/>
    <mergeCell ref="T12:T13"/>
    <mergeCell ref="U12:U13"/>
    <mergeCell ref="G9:G12"/>
    <mergeCell ref="A7:U7"/>
    <mergeCell ref="M9:M12"/>
    <mergeCell ref="N9:N12"/>
    <mergeCell ref="O9:O12"/>
    <mergeCell ref="A88:U88"/>
    <mergeCell ref="C9:C12"/>
    <mergeCell ref="E9:E12"/>
    <mergeCell ref="K9:K12"/>
    <mergeCell ref="B9:B12"/>
    <mergeCell ref="J64:J70"/>
    <mergeCell ref="K64:K70"/>
    <mergeCell ref="L64:L70"/>
    <mergeCell ref="M64:M70"/>
    <mergeCell ref="N64:N70"/>
    <mergeCell ref="O64:O70"/>
    <mergeCell ref="H64:H70"/>
    <mergeCell ref="I64:I70"/>
    <mergeCell ref="U43:U45"/>
    <mergeCell ref="J31:J32"/>
    <mergeCell ref="K31:K32"/>
    <mergeCell ref="L31:L32"/>
    <mergeCell ref="M31:M32"/>
    <mergeCell ref="N31:N32"/>
    <mergeCell ref="O31:O32"/>
    <mergeCell ref="U31:U32"/>
    <mergeCell ref="P31:P32"/>
    <mergeCell ref="Q31:Q32"/>
    <mergeCell ref="R31:R32"/>
    <mergeCell ref="A2:S2"/>
    <mergeCell ref="A3:S3"/>
    <mergeCell ref="F4:O4"/>
    <mergeCell ref="F5:G5"/>
    <mergeCell ref="H5:I5"/>
    <mergeCell ref="J5:K5"/>
    <mergeCell ref="L5:M5"/>
    <mergeCell ref="N5:O5"/>
    <mergeCell ref="P4:P6"/>
    <mergeCell ref="Q4:Q6"/>
    <mergeCell ref="A4:A6"/>
    <mergeCell ref="S4:S6"/>
    <mergeCell ref="R4:R6"/>
    <mergeCell ref="D4:E5"/>
    <mergeCell ref="B4:B6"/>
    <mergeCell ref="C4:C6"/>
    <mergeCell ref="A31:A32"/>
    <mergeCell ref="B31:B32"/>
    <mergeCell ref="C31:C32"/>
    <mergeCell ref="D31:D32"/>
    <mergeCell ref="E31:E32"/>
    <mergeCell ref="F31:F32"/>
    <mergeCell ref="G31:G32"/>
    <mergeCell ref="H31:H32"/>
    <mergeCell ref="I31:I32"/>
    <mergeCell ref="S31:S32"/>
    <mergeCell ref="T31:T32"/>
    <mergeCell ref="E74:E75"/>
    <mergeCell ref="F74:F75"/>
    <mergeCell ref="G74:G75"/>
    <mergeCell ref="H74:H75"/>
    <mergeCell ref="I74:I75"/>
    <mergeCell ref="A9:A13"/>
    <mergeCell ref="A74:A75"/>
    <mergeCell ref="B74:B75"/>
    <mergeCell ref="C74:C75"/>
    <mergeCell ref="D74:D75"/>
    <mergeCell ref="F64:F70"/>
    <mergeCell ref="G64:G70"/>
    <mergeCell ref="A21:U21"/>
    <mergeCell ref="A64:A70"/>
    <mergeCell ref="B64:B70"/>
    <mergeCell ref="C64:C70"/>
    <mergeCell ref="D64:D70"/>
    <mergeCell ref="E64:E70"/>
    <mergeCell ref="U62:U63"/>
    <mergeCell ref="A51:U51"/>
    <mergeCell ref="T74:T75"/>
    <mergeCell ref="U74:U75"/>
    <mergeCell ref="O74:O75"/>
    <mergeCell ref="P74:P75"/>
    <mergeCell ref="Q74:Q75"/>
    <mergeCell ref="R74:R75"/>
    <mergeCell ref="S74:S75"/>
    <mergeCell ref="J74:J75"/>
    <mergeCell ref="K74:K75"/>
    <mergeCell ref="L74:L75"/>
    <mergeCell ref="M74:M75"/>
    <mergeCell ref="N74:N75"/>
  </mergeCells>
  <pageMargins left="0.19685039370078741" right="0.19685039370078741" top="0.35433070866141736" bottom="0.19685039370078741" header="0.19685039370078741" footer="0.19685039370078741"/>
  <pageSetup paperSize="9" scale="40" orientation="landscape" r:id="rId1"/>
  <headerFooter>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Лист1!Print_Titles</vt:lpstr>
      <vt:lpstr>Лист1!Заголовки_для_печати</vt:lpstr>
      <vt:lpstr>Лист1!Область_печати</vt:lpstr>
    </vt:vector>
  </TitlesOfParts>
  <Company>Агентство по занятости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Пестова</dc:creator>
  <cp:lastModifiedBy>Жеребчук Ираида Максимовна</cp:lastModifiedBy>
  <cp:lastPrinted>2021-01-28T06:30:30Z</cp:lastPrinted>
  <dcterms:created xsi:type="dcterms:W3CDTF">2009-07-16T11:25:56Z</dcterms:created>
  <dcterms:modified xsi:type="dcterms:W3CDTF">2021-01-28T06:40:19Z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1049-11.2.0.9127</vt:lpwstr>
  </property>
</Properties>
</file>